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VIGENCIA 2025\SEGUIMIEENTO 2024 OBJ INSTITUCIONAL\PUBLICACIO0N IN TRI 2024\"/>
    </mc:Choice>
  </mc:AlternateContent>
  <xr:revisionPtr revIDLastSave="0" documentId="8_{1999BDD4-C323-4CC5-8C1E-63AA783E80AA}" xr6:coauthVersionLast="47" xr6:coauthVersionMax="47" xr10:uidLastSave="{00000000-0000-0000-0000-000000000000}"/>
  <bookViews>
    <workbookView xWindow="-120" yWindow="-120" windowWidth="29040" windowHeight="15840" tabRatio="785" firstSheet="1" activeTab="1" xr2:uid="{00000000-000D-0000-FFFF-FFFF00000000}"/>
  </bookViews>
  <sheets>
    <sheet name="PORTADA" sheetId="59" r:id="rId1"/>
    <sheet name="1.INSTITUCIONALIDAD IV TRI2024" sheetId="70" r:id="rId2"/>
    <sheet name="2. CONECTIVIDAD IV TRIM 2024" sheetId="71" r:id="rId3"/>
    <sheet name="3. COMPETITIVIDAD IV TRIM 2024" sheetId="72" r:id="rId4"/>
    <sheet name="4.INFRAEST  TRANSF IV TRIM2024" sheetId="78" r:id="rId5"/>
    <sheet name="5.SOSTENB AMBIENT IV TRIM2024" sheetId="73" r:id="rId6"/>
    <sheet name="6. INDUSTR CAD SUM IV TRIM2024" sheetId="74" r:id="rId7"/>
    <sheet name="7.SEG OPER  AV C IV TRIM 2024 " sheetId="75" r:id="rId8"/>
    <sheet name="8. DESAR TALENTO HMNO IV TRIM " sheetId="76" r:id="rId9"/>
    <sheet name="9.CONSOL TRANSFORM IV TRIM2024" sheetId="77" r:id="rId10"/>
  </sheets>
  <externalReferences>
    <externalReference r:id="rId11"/>
  </externalReferences>
  <definedNames>
    <definedName name="_xlnm._FilterDatabase" localSheetId="4" hidden="1">'4.INFRAEST  TRANSF IV TRIM2024'!$A$2:$AQ$2</definedName>
    <definedName name="_xlnm._FilterDatabase" localSheetId="9" hidden="1">'9.CONSOL TRANSFORM IV TRIM2024'!$Z$2:$AB$188</definedName>
    <definedName name="_xlnm.Print_Area" localSheetId="2">'2. CONECTIVIDAD IV TRIM 2024'!$A$1:$P$54</definedName>
    <definedName name="_xlnm.Print_Area" localSheetId="3">'3. COMPETITIVIDAD IV TRIM 2024'!$A$1:$P$34</definedName>
    <definedName name="_xlnm.Print_Area" localSheetId="6">'6. INDUSTR CAD SUM IV TRIM2024'!$A$1:$Q$64</definedName>
    <definedName name="_xlnm.Print_Area" localSheetId="7">'7.SEG OPER  AV C IV TRIM 2024 '!$A$1:$P$82</definedName>
    <definedName name="_xlnm.Print_Area" localSheetId="9">'9.CONSOL TRANSFORM IV TRIM2024'!$A$1:$P$188</definedName>
    <definedName name="_xlnm.Print_Area" localSheetId="0">PORTADA!$A$1:$E$6</definedName>
    <definedName name="_xlnm.Print_Titles" localSheetId="3">'3. COMPETITIVIDAD IV TRIM 2024'!$1:$2</definedName>
    <definedName name="_xlnm.Print_Titles" localSheetId="5">'5.SOSTENB AMBIENT IV TRIM2024'!$1:$2</definedName>
    <definedName name="_xlnm.Print_Titles" localSheetId="7">'7.SEG OPER  AV C IV TRIM 2024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4" i="78" l="1"/>
  <c r="Y113" i="78" s="1"/>
  <c r="S114" i="78"/>
  <c r="X113" i="78" s="1"/>
  <c r="R114" i="78"/>
  <c r="W113" i="78" s="1"/>
  <c r="Q114" i="78"/>
  <c r="T113" i="78"/>
  <c r="S113" i="78"/>
  <c r="R113" i="78"/>
  <c r="Q113" i="78"/>
  <c r="T112" i="78"/>
  <c r="Y111" i="78" s="1"/>
  <c r="S112" i="78"/>
  <c r="X111" i="78" s="1"/>
  <c r="R112" i="78"/>
  <c r="W111" i="78" s="1"/>
  <c r="Q112" i="78"/>
  <c r="U112" i="78" s="1"/>
  <c r="T111" i="78"/>
  <c r="S111" i="78"/>
  <c r="R111" i="78"/>
  <c r="Q111" i="78"/>
  <c r="T110" i="78"/>
  <c r="S110" i="78"/>
  <c r="R110" i="78"/>
  <c r="Q110" i="78"/>
  <c r="U110" i="78" s="1"/>
  <c r="T109" i="78"/>
  <c r="S109" i="78"/>
  <c r="U109" i="78" s="1"/>
  <c r="R109" i="78"/>
  <c r="Q109" i="78"/>
  <c r="T108" i="78"/>
  <c r="S108" i="78"/>
  <c r="R108" i="78"/>
  <c r="Q108" i="78"/>
  <c r="T107" i="78"/>
  <c r="S107" i="78"/>
  <c r="R107" i="78"/>
  <c r="Q107" i="78"/>
  <c r="U107" i="78" s="1"/>
  <c r="T106" i="78"/>
  <c r="S106" i="78"/>
  <c r="X103" i="78" s="1"/>
  <c r="R106" i="78"/>
  <c r="Q106" i="78"/>
  <c r="T105" i="78"/>
  <c r="S105" i="78"/>
  <c r="R105" i="78"/>
  <c r="Q105" i="78"/>
  <c r="T104" i="78"/>
  <c r="S104" i="78"/>
  <c r="R104" i="78"/>
  <c r="W103" i="78" s="1"/>
  <c r="Q104" i="78"/>
  <c r="U104" i="78" s="1"/>
  <c r="T103" i="78"/>
  <c r="S103" i="78"/>
  <c r="R103" i="78"/>
  <c r="Q103" i="78"/>
  <c r="T102" i="78"/>
  <c r="S102" i="78"/>
  <c r="R102" i="78"/>
  <c r="Q102" i="78"/>
  <c r="U102" i="78" s="1"/>
  <c r="T101" i="78"/>
  <c r="S101" i="78"/>
  <c r="R101" i="78"/>
  <c r="Q101" i="78"/>
  <c r="T100" i="78"/>
  <c r="Y97" i="78" s="1"/>
  <c r="S100" i="78"/>
  <c r="R100" i="78"/>
  <c r="Q100" i="78"/>
  <c r="T99" i="78"/>
  <c r="S99" i="78"/>
  <c r="R99" i="78"/>
  <c r="Q99" i="78"/>
  <c r="T98" i="78"/>
  <c r="S98" i="78"/>
  <c r="R98" i="78"/>
  <c r="Q98" i="78"/>
  <c r="U98" i="78" s="1"/>
  <c r="T97" i="78"/>
  <c r="S97" i="78"/>
  <c r="R97" i="78"/>
  <c r="Q97" i="78"/>
  <c r="T96" i="78"/>
  <c r="S96" i="78"/>
  <c r="R96" i="78"/>
  <c r="Q96" i="78"/>
  <c r="T95" i="78"/>
  <c r="S95" i="78"/>
  <c r="R95" i="78"/>
  <c r="Q95" i="78"/>
  <c r="U95" i="78" s="1"/>
  <c r="T94" i="78"/>
  <c r="S94" i="78"/>
  <c r="R94" i="78"/>
  <c r="Q94" i="78"/>
  <c r="T93" i="78"/>
  <c r="S93" i="78"/>
  <c r="R93" i="78"/>
  <c r="Q93" i="78"/>
  <c r="T92" i="78"/>
  <c r="S92" i="78"/>
  <c r="R92" i="78"/>
  <c r="Q92" i="78"/>
  <c r="V81" i="78" s="1"/>
  <c r="T91" i="78"/>
  <c r="S91" i="78"/>
  <c r="R91" i="78"/>
  <c r="Q91" i="78"/>
  <c r="T90" i="78"/>
  <c r="S90" i="78"/>
  <c r="R90" i="78"/>
  <c r="U90" i="78" s="1"/>
  <c r="Q90" i="78"/>
  <c r="T89" i="78"/>
  <c r="S89" i="78"/>
  <c r="R89" i="78"/>
  <c r="Q89" i="78"/>
  <c r="U89" i="78" s="1"/>
  <c r="T88" i="78"/>
  <c r="S88" i="78"/>
  <c r="R88" i="78"/>
  <c r="Q88" i="78"/>
  <c r="T87" i="78"/>
  <c r="S87" i="78"/>
  <c r="R87" i="78"/>
  <c r="Q87" i="78"/>
  <c r="U87" i="78" s="1"/>
  <c r="T86" i="78"/>
  <c r="S86" i="78"/>
  <c r="X81" i="78" s="1"/>
  <c r="R86" i="78"/>
  <c r="Q86" i="78"/>
  <c r="T85" i="78"/>
  <c r="S85" i="78"/>
  <c r="R85" i="78"/>
  <c r="Q85" i="78"/>
  <c r="T84" i="78"/>
  <c r="S84" i="78"/>
  <c r="R84" i="78"/>
  <c r="Q84" i="78"/>
  <c r="T83" i="78"/>
  <c r="S83" i="78"/>
  <c r="R83" i="78"/>
  <c r="Q83" i="78"/>
  <c r="T82" i="78"/>
  <c r="S82" i="78"/>
  <c r="R82" i="78"/>
  <c r="Q82" i="78"/>
  <c r="U82" i="78" s="1"/>
  <c r="T81" i="78"/>
  <c r="S81" i="78"/>
  <c r="R81" i="78"/>
  <c r="Q81" i="78"/>
  <c r="U81" i="78" s="1"/>
  <c r="T80" i="78"/>
  <c r="Y77" i="78" s="1"/>
  <c r="S80" i="78"/>
  <c r="R80" i="78"/>
  <c r="Q80" i="78"/>
  <c r="U80" i="78" s="1"/>
  <c r="T79" i="78"/>
  <c r="S79" i="78"/>
  <c r="R79" i="78"/>
  <c r="Q79" i="78"/>
  <c r="T78" i="78"/>
  <c r="S78" i="78"/>
  <c r="R78" i="78"/>
  <c r="W77" i="78" s="1"/>
  <c r="Q78" i="78"/>
  <c r="U78" i="78" s="1"/>
  <c r="X77" i="78"/>
  <c r="T77" i="78"/>
  <c r="S77" i="78"/>
  <c r="R77" i="78"/>
  <c r="Q77" i="78"/>
  <c r="U77" i="78" s="1"/>
  <c r="T76" i="78"/>
  <c r="S76" i="78"/>
  <c r="R76" i="78"/>
  <c r="Q76" i="78"/>
  <c r="U76" i="78" s="1"/>
  <c r="T75" i="78"/>
  <c r="S75" i="78"/>
  <c r="R75" i="78"/>
  <c r="Q75" i="78"/>
  <c r="U75" i="78" s="1"/>
  <c r="T74" i="78"/>
  <c r="S74" i="78"/>
  <c r="R74" i="78"/>
  <c r="Q74" i="78"/>
  <c r="T73" i="78"/>
  <c r="S73" i="78"/>
  <c r="R73" i="78"/>
  <c r="Q73" i="78"/>
  <c r="T72" i="78"/>
  <c r="Y71" i="78" s="1"/>
  <c r="S72" i="78"/>
  <c r="R72" i="78"/>
  <c r="Q72" i="78"/>
  <c r="U72" i="78" s="1"/>
  <c r="T71" i="78"/>
  <c r="S71" i="78"/>
  <c r="R71" i="78"/>
  <c r="Q71" i="78"/>
  <c r="U71" i="78" s="1"/>
  <c r="T70" i="78"/>
  <c r="S70" i="78"/>
  <c r="X69" i="78" s="1"/>
  <c r="R70" i="78"/>
  <c r="W69" i="78" s="1"/>
  <c r="Q70" i="78"/>
  <c r="U70" i="78" s="1"/>
  <c r="Y69" i="78"/>
  <c r="T69" i="78"/>
  <c r="S69" i="78"/>
  <c r="R69" i="78"/>
  <c r="Q69" i="78"/>
  <c r="T68" i="78"/>
  <c r="S68" i="78"/>
  <c r="X67" i="78" s="1"/>
  <c r="R68" i="78"/>
  <c r="W67" i="78" s="1"/>
  <c r="M68" i="78"/>
  <c r="Q68" i="78" s="1"/>
  <c r="Y67" i="78"/>
  <c r="T67" i="78"/>
  <c r="S67" i="78"/>
  <c r="R67" i="78"/>
  <c r="Q67" i="78"/>
  <c r="T66" i="78"/>
  <c r="S66" i="78"/>
  <c r="X65" i="78" s="1"/>
  <c r="R66" i="78"/>
  <c r="M66" i="78"/>
  <c r="Q66" i="78" s="1"/>
  <c r="Y65" i="78"/>
  <c r="W65" i="78"/>
  <c r="T65" i="78"/>
  <c r="S65" i="78"/>
  <c r="R65" i="78"/>
  <c r="Q65" i="78"/>
  <c r="U65" i="78" s="1"/>
  <c r="T64" i="78"/>
  <c r="S64" i="78"/>
  <c r="R64" i="78"/>
  <c r="Q64" i="78"/>
  <c r="U64" i="78" s="1"/>
  <c r="S63" i="78"/>
  <c r="R63" i="78"/>
  <c r="T62" i="78"/>
  <c r="S62" i="78"/>
  <c r="R62" i="78"/>
  <c r="Q62" i="78"/>
  <c r="U62" i="78" s="1"/>
  <c r="T61" i="78"/>
  <c r="S61" i="78"/>
  <c r="R61" i="78"/>
  <c r="Q61" i="78"/>
  <c r="T60" i="78"/>
  <c r="S60" i="78"/>
  <c r="R60" i="78"/>
  <c r="Q60" i="78"/>
  <c r="T59" i="78"/>
  <c r="S59" i="78"/>
  <c r="R59" i="78"/>
  <c r="Q59" i="78"/>
  <c r="U59" i="78" s="1"/>
  <c r="T58" i="78"/>
  <c r="Y57" i="78" s="1"/>
  <c r="S58" i="78"/>
  <c r="R58" i="78"/>
  <c r="W57" i="78" s="1"/>
  <c r="Q58" i="78"/>
  <c r="V57" i="78" s="1"/>
  <c r="X57" i="78"/>
  <c r="T57" i="78"/>
  <c r="S57" i="78"/>
  <c r="U57" i="78" s="1"/>
  <c r="R57" i="78"/>
  <c r="Q57" i="78"/>
  <c r="T56" i="78"/>
  <c r="S56" i="78"/>
  <c r="R56" i="78"/>
  <c r="W53" i="78" s="1"/>
  <c r="Q56" i="78"/>
  <c r="T55" i="78"/>
  <c r="S55" i="78"/>
  <c r="R55" i="78"/>
  <c r="Q55" i="78"/>
  <c r="T54" i="78"/>
  <c r="Y53" i="78" s="1"/>
  <c r="S54" i="78"/>
  <c r="R54" i="78"/>
  <c r="Q54" i="78"/>
  <c r="T53" i="78"/>
  <c r="S53" i="78"/>
  <c r="R53" i="78"/>
  <c r="Q53" i="78"/>
  <c r="T52" i="78"/>
  <c r="S52" i="78"/>
  <c r="R52" i="78"/>
  <c r="Q52" i="78"/>
  <c r="U52" i="78" s="1"/>
  <c r="T51" i="78"/>
  <c r="S51" i="78"/>
  <c r="R51" i="78"/>
  <c r="Q51" i="78"/>
  <c r="U51" i="78" s="1"/>
  <c r="T50" i="78"/>
  <c r="Y49" i="78" s="1"/>
  <c r="S50" i="78"/>
  <c r="R50" i="78"/>
  <c r="Q50" i="78"/>
  <c r="X49" i="78"/>
  <c r="T49" i="78"/>
  <c r="S49" i="78"/>
  <c r="R49" i="78"/>
  <c r="Q49" i="78"/>
  <c r="U49" i="78" s="1"/>
  <c r="T48" i="78"/>
  <c r="S48" i="78"/>
  <c r="X45" i="78" s="1"/>
  <c r="R48" i="78"/>
  <c r="Q48" i="78"/>
  <c r="T47" i="78"/>
  <c r="S47" i="78"/>
  <c r="R47" i="78"/>
  <c r="U47" i="78" s="1"/>
  <c r="Q47" i="78"/>
  <c r="U46" i="78"/>
  <c r="T46" i="78"/>
  <c r="S46" i="78"/>
  <c r="R46" i="78"/>
  <c r="Q46" i="78"/>
  <c r="Y45" i="78"/>
  <c r="V45" i="78"/>
  <c r="T45" i="78"/>
  <c r="S45" i="78"/>
  <c r="R45" i="78"/>
  <c r="Q45" i="78"/>
  <c r="U45" i="78" s="1"/>
  <c r="T44" i="78"/>
  <c r="S44" i="78"/>
  <c r="R44" i="78"/>
  <c r="Q44" i="78"/>
  <c r="T43" i="78"/>
  <c r="S43" i="78"/>
  <c r="R43" i="78"/>
  <c r="Q43" i="78"/>
  <c r="U43" i="78" s="1"/>
  <c r="T42" i="78"/>
  <c r="S42" i="78"/>
  <c r="R42" i="78"/>
  <c r="Q42" i="78"/>
  <c r="U42" i="78" s="1"/>
  <c r="T41" i="78"/>
  <c r="S41" i="78"/>
  <c r="R41" i="78"/>
  <c r="Q41" i="78"/>
  <c r="T40" i="78"/>
  <c r="S40" i="78"/>
  <c r="R40" i="78"/>
  <c r="W39" i="78" s="1"/>
  <c r="Q40" i="78"/>
  <c r="V39" i="78" s="1"/>
  <c r="T39" i="78"/>
  <c r="S39" i="78"/>
  <c r="R39" i="78"/>
  <c r="Q39" i="78"/>
  <c r="U39" i="78" s="1"/>
  <c r="T38" i="78"/>
  <c r="S38" i="78"/>
  <c r="R38" i="78"/>
  <c r="Q38" i="78"/>
  <c r="U38" i="78" s="1"/>
  <c r="T37" i="78"/>
  <c r="S37" i="78"/>
  <c r="R37" i="78"/>
  <c r="Q37" i="78"/>
  <c r="T36" i="78"/>
  <c r="S36" i="78"/>
  <c r="R36" i="78"/>
  <c r="Q36" i="78"/>
  <c r="U36" i="78" s="1"/>
  <c r="T35" i="78"/>
  <c r="S35" i="78"/>
  <c r="R35" i="78"/>
  <c r="Q35" i="78"/>
  <c r="U35" i="78" s="1"/>
  <c r="T34" i="78"/>
  <c r="S34" i="78"/>
  <c r="X33" i="78" s="1"/>
  <c r="R34" i="78"/>
  <c r="W33" i="78" s="1"/>
  <c r="Q34" i="78"/>
  <c r="Y33" i="78"/>
  <c r="T33" i="78"/>
  <c r="S33" i="78"/>
  <c r="R33" i="78"/>
  <c r="Q33" i="78"/>
  <c r="T32" i="78"/>
  <c r="S32" i="78"/>
  <c r="R32" i="78"/>
  <c r="Q32" i="78"/>
  <c r="T31" i="78"/>
  <c r="S31" i="78"/>
  <c r="R31" i="78"/>
  <c r="Q31" i="78"/>
  <c r="T30" i="78"/>
  <c r="Y29" i="78" s="1"/>
  <c r="S30" i="78"/>
  <c r="X29" i="78" s="1"/>
  <c r="R30" i="78"/>
  <c r="Q30" i="78"/>
  <c r="U30" i="78" s="1"/>
  <c r="T29" i="78"/>
  <c r="S29" i="78"/>
  <c r="R29" i="78"/>
  <c r="Q29" i="78"/>
  <c r="U29" i="78" s="1"/>
  <c r="T28" i="78"/>
  <c r="Y27" i="78" s="1"/>
  <c r="S28" i="78"/>
  <c r="X27" i="78" s="1"/>
  <c r="R28" i="78"/>
  <c r="Q28" i="78"/>
  <c r="U28" i="78" s="1"/>
  <c r="W27" i="78"/>
  <c r="T27" i="78"/>
  <c r="S27" i="78"/>
  <c r="R27" i="78"/>
  <c r="Q27" i="78"/>
  <c r="U27" i="78" s="1"/>
  <c r="T26" i="78"/>
  <c r="S26" i="78"/>
  <c r="R26" i="78"/>
  <c r="U26" i="78" s="1"/>
  <c r="Q26" i="78"/>
  <c r="T25" i="78"/>
  <c r="S25" i="78"/>
  <c r="R25" i="78"/>
  <c r="U25" i="78" s="1"/>
  <c r="T24" i="78"/>
  <c r="S24" i="78"/>
  <c r="X23" i="78" s="1"/>
  <c r="R24" i="78"/>
  <c r="Q24" i="78"/>
  <c r="U24" i="78" s="1"/>
  <c r="Y23" i="78"/>
  <c r="T23" i="78"/>
  <c r="S23" i="78"/>
  <c r="R23" i="78"/>
  <c r="Q23" i="78"/>
  <c r="T22" i="78"/>
  <c r="S22" i="78"/>
  <c r="R22" i="78"/>
  <c r="W21" i="78" s="1"/>
  <c r="Q22" i="78"/>
  <c r="Y21" i="78"/>
  <c r="X21" i="78"/>
  <c r="V21" i="78"/>
  <c r="T21" i="78"/>
  <c r="S21" i="78"/>
  <c r="R21" i="78"/>
  <c r="Q21" i="78"/>
  <c r="T20" i="78"/>
  <c r="Y19" i="78" s="1"/>
  <c r="S20" i="78"/>
  <c r="X19" i="78" s="1"/>
  <c r="R20" i="78"/>
  <c r="Q20" i="78"/>
  <c r="U20" i="78" s="1"/>
  <c r="W19" i="78"/>
  <c r="T19" i="78"/>
  <c r="S19" i="78"/>
  <c r="R19" i="78"/>
  <c r="Q19" i="78"/>
  <c r="T18" i="78"/>
  <c r="S18" i="78"/>
  <c r="X17" i="78" s="1"/>
  <c r="R18" i="78"/>
  <c r="W17" i="78" s="1"/>
  <c r="Q18" i="78"/>
  <c r="V17" i="78" s="1"/>
  <c r="Y17" i="78"/>
  <c r="T17" i="78"/>
  <c r="S17" i="78"/>
  <c r="R17" i="78"/>
  <c r="Q17" i="78"/>
  <c r="T16" i="78"/>
  <c r="Y15" i="78" s="1"/>
  <c r="S16" i="78"/>
  <c r="X15" i="78" s="1"/>
  <c r="R16" i="78"/>
  <c r="W15" i="78" s="1"/>
  <c r="Q16" i="78"/>
  <c r="T15" i="78"/>
  <c r="S15" i="78"/>
  <c r="R15" i="78"/>
  <c r="Q15" i="78"/>
  <c r="T14" i="78"/>
  <c r="Y13" i="78" s="1"/>
  <c r="S14" i="78"/>
  <c r="X13" i="78" s="1"/>
  <c r="R14" i="78"/>
  <c r="Q14" i="78"/>
  <c r="U14" i="78" s="1"/>
  <c r="W13" i="78"/>
  <c r="T13" i="78"/>
  <c r="S13" i="78"/>
  <c r="R13" i="78"/>
  <c r="Q13" i="78"/>
  <c r="T12" i="78"/>
  <c r="S12" i="78"/>
  <c r="X11" i="78" s="1"/>
  <c r="R12" i="78"/>
  <c r="W11" i="78" s="1"/>
  <c r="Q12" i="78"/>
  <c r="U12" i="78" s="1"/>
  <c r="Y11" i="78"/>
  <c r="V11" i="78"/>
  <c r="T11" i="78"/>
  <c r="S11" i="78"/>
  <c r="R11" i="78"/>
  <c r="Q11" i="78"/>
  <c r="T10" i="78"/>
  <c r="Y9" i="78" s="1"/>
  <c r="S10" i="78"/>
  <c r="X9" i="78" s="1"/>
  <c r="R10" i="78"/>
  <c r="W9" i="78" s="1"/>
  <c r="Q10" i="78"/>
  <c r="U10" i="78" s="1"/>
  <c r="T9" i="78"/>
  <c r="S9" i="78"/>
  <c r="R9" i="78"/>
  <c r="U9" i="78" s="1"/>
  <c r="Q9" i="78"/>
  <c r="T8" i="78"/>
  <c r="Y7" i="78" s="1"/>
  <c r="S8" i="78"/>
  <c r="X7" i="78" s="1"/>
  <c r="R8" i="78"/>
  <c r="Q8" i="78"/>
  <c r="W7" i="78"/>
  <c r="T7" i="78"/>
  <c r="S7" i="78"/>
  <c r="R7" i="78"/>
  <c r="Q7" i="78"/>
  <c r="U7" i="78" s="1"/>
  <c r="T6" i="78"/>
  <c r="S6" i="78"/>
  <c r="R6" i="78"/>
  <c r="Q6" i="78"/>
  <c r="T5" i="78"/>
  <c r="S5" i="78"/>
  <c r="R5" i="78"/>
  <c r="Q5" i="78"/>
  <c r="T4" i="78"/>
  <c r="T116" i="78" s="1"/>
  <c r="S4" i="78"/>
  <c r="S116" i="78" s="1"/>
  <c r="R4" i="78"/>
  <c r="R116" i="78" s="1"/>
  <c r="Q4" i="78"/>
  <c r="Q116" i="78" s="1"/>
  <c r="X3" i="78"/>
  <c r="T3" i="78"/>
  <c r="T115" i="78" s="1"/>
  <c r="S3" i="78"/>
  <c r="S115" i="78" s="1"/>
  <c r="R3" i="78"/>
  <c r="R115" i="78" s="1"/>
  <c r="Q3" i="78"/>
  <c r="Q115" i="78" s="1"/>
  <c r="U3" i="78" l="1"/>
  <c r="U34" i="78"/>
  <c r="U37" i="78"/>
  <c r="U48" i="78"/>
  <c r="U56" i="78"/>
  <c r="U86" i="78"/>
  <c r="U103" i="78"/>
  <c r="U111" i="78"/>
  <c r="U114" i="78"/>
  <c r="U17" i="78"/>
  <c r="U115" i="78" s="1"/>
  <c r="U32" i="78"/>
  <c r="X39" i="78"/>
  <c r="U101" i="78"/>
  <c r="S119" i="78"/>
  <c r="S120" i="78" s="1"/>
  <c r="W45" i="78"/>
  <c r="U73" i="78"/>
  <c r="Y81" i="78"/>
  <c r="W97" i="78"/>
  <c r="V103" i="78"/>
  <c r="I103" i="78" s="1"/>
  <c r="U106" i="78"/>
  <c r="T119" i="78"/>
  <c r="U119" i="78" s="1"/>
  <c r="U120" i="78" s="1"/>
  <c r="V27" i="78"/>
  <c r="I27" i="78" s="1"/>
  <c r="U44" i="78"/>
  <c r="U74" i="78"/>
  <c r="U79" i="78"/>
  <c r="U93" i="78"/>
  <c r="X97" i="78"/>
  <c r="I21" i="78"/>
  <c r="U33" i="78"/>
  <c r="U41" i="78"/>
  <c r="X53" i="78"/>
  <c r="U96" i="78"/>
  <c r="Y103" i="78"/>
  <c r="I45" i="78"/>
  <c r="U5" i="78"/>
  <c r="W49" i="78"/>
  <c r="U60" i="78"/>
  <c r="U84" i="78"/>
  <c r="U8" i="78"/>
  <c r="U15" i="78"/>
  <c r="Y39" i="78"/>
  <c r="U55" i="78"/>
  <c r="U69" i="78"/>
  <c r="U85" i="78"/>
  <c r="U13" i="78"/>
  <c r="U23" i="78"/>
  <c r="U88" i="78"/>
  <c r="U91" i="78"/>
  <c r="U94" i="78"/>
  <c r="U11" i="78"/>
  <c r="U21" i="78"/>
  <c r="U31" i="78"/>
  <c r="U50" i="78"/>
  <c r="U53" i="78"/>
  <c r="U58" i="78"/>
  <c r="W71" i="78"/>
  <c r="V77" i="78"/>
  <c r="I77" i="78" s="1"/>
  <c r="W81" i="78"/>
  <c r="I81" i="78" s="1"/>
  <c r="U97" i="78"/>
  <c r="U99" i="78"/>
  <c r="U19" i="78"/>
  <c r="U6" i="78"/>
  <c r="U16" i="78"/>
  <c r="I57" i="78"/>
  <c r="U61" i="78"/>
  <c r="U67" i="78"/>
  <c r="X71" i="78"/>
  <c r="U100" i="78"/>
  <c r="U105" i="78"/>
  <c r="U108" i="78"/>
  <c r="U113" i="78"/>
  <c r="Q119" i="78"/>
  <c r="Q120" i="78" s="1"/>
  <c r="R119" i="78"/>
  <c r="R120" i="78" s="1"/>
  <c r="I17" i="78"/>
  <c r="U66" i="78"/>
  <c r="V65" i="78"/>
  <c r="I65" i="78" s="1"/>
  <c r="U68" i="78"/>
  <c r="V67" i="78"/>
  <c r="I67" i="78" s="1"/>
  <c r="I11" i="78"/>
  <c r="I39" i="78"/>
  <c r="V3" i="78"/>
  <c r="U4" i="78"/>
  <c r="U116" i="78" s="1"/>
  <c r="V9" i="78"/>
  <c r="I9" i="78" s="1"/>
  <c r="V29" i="78"/>
  <c r="V49" i="78"/>
  <c r="I49" i="78" s="1"/>
  <c r="U92" i="78"/>
  <c r="W3" i="78"/>
  <c r="V7" i="78"/>
  <c r="I7" i="78" s="1"/>
  <c r="V23" i="78"/>
  <c r="I23" i="78" s="1"/>
  <c r="W29" i="78"/>
  <c r="V33" i="78"/>
  <c r="I33" i="78" s="1"/>
  <c r="V53" i="78"/>
  <c r="I53" i="78" s="1"/>
  <c r="U54" i="78"/>
  <c r="U22" i="78"/>
  <c r="W23" i="78"/>
  <c r="V113" i="78"/>
  <c r="I113" i="78" s="1"/>
  <c r="Y3" i="78"/>
  <c r="V19" i="78"/>
  <c r="I19" i="78" s="1"/>
  <c r="V71" i="78"/>
  <c r="V97" i="78"/>
  <c r="I97" i="78" s="1"/>
  <c r="V111" i="78"/>
  <c r="I111" i="78" s="1"/>
  <c r="U18" i="78"/>
  <c r="U40" i="78"/>
  <c r="V69" i="78"/>
  <c r="I69" i="78" s="1"/>
  <c r="V15" i="78"/>
  <c r="I15" i="78" s="1"/>
  <c r="V13" i="78"/>
  <c r="I13" i="78" s="1"/>
  <c r="I71" i="78" l="1"/>
  <c r="T120" i="78"/>
  <c r="I3" i="78"/>
  <c r="I29" i="78"/>
  <c r="T188" i="77" l="1"/>
  <c r="S188" i="77"/>
  <c r="R188" i="77"/>
  <c r="Q188" i="77"/>
  <c r="U188" i="77" s="1"/>
  <c r="T187" i="77"/>
  <c r="S187" i="77"/>
  <c r="R187" i="77"/>
  <c r="Q187" i="77"/>
  <c r="T186" i="77"/>
  <c r="S186" i="77"/>
  <c r="R186" i="77"/>
  <c r="W183" i="77" s="1"/>
  <c r="Q186" i="77"/>
  <c r="V183" i="77" s="1"/>
  <c r="T185" i="77"/>
  <c r="S185" i="77"/>
  <c r="R185" i="77"/>
  <c r="Q185" i="77"/>
  <c r="U185" i="77" s="1"/>
  <c r="T184" i="77"/>
  <c r="Y183" i="77" s="1"/>
  <c r="S184" i="77"/>
  <c r="R184" i="77"/>
  <c r="Q184" i="77"/>
  <c r="X183" i="77"/>
  <c r="T183" i="77"/>
  <c r="S183" i="77"/>
  <c r="R183" i="77"/>
  <c r="Q183" i="77"/>
  <c r="T182" i="77"/>
  <c r="S182" i="77"/>
  <c r="R182" i="77"/>
  <c r="Q182" i="77"/>
  <c r="U182" i="77" s="1"/>
  <c r="T181" i="77"/>
  <c r="S181" i="77"/>
  <c r="R181" i="77"/>
  <c r="Q181" i="77"/>
  <c r="U181" i="77" s="1"/>
  <c r="T180" i="77"/>
  <c r="S180" i="77"/>
  <c r="R180" i="77"/>
  <c r="Q180" i="77"/>
  <c r="T179" i="77"/>
  <c r="U179" i="77" s="1"/>
  <c r="S179" i="77"/>
  <c r="R179" i="77"/>
  <c r="Q179" i="77"/>
  <c r="T178" i="77"/>
  <c r="Y177" i="77" s="1"/>
  <c r="S178" i="77"/>
  <c r="R178" i="77"/>
  <c r="W177" i="77" s="1"/>
  <c r="Q178" i="77"/>
  <c r="U178" i="77" s="1"/>
  <c r="T177" i="77"/>
  <c r="S177" i="77"/>
  <c r="R177" i="77"/>
  <c r="Q177" i="77"/>
  <c r="U177" i="77" s="1"/>
  <c r="T176" i="77"/>
  <c r="Y173" i="77" s="1"/>
  <c r="S176" i="77"/>
  <c r="R176" i="77"/>
  <c r="Q176" i="77"/>
  <c r="U176" i="77" s="1"/>
  <c r="T175" i="77"/>
  <c r="S175" i="77"/>
  <c r="U175" i="77" s="1"/>
  <c r="R175" i="77"/>
  <c r="Q175" i="77"/>
  <c r="T174" i="77"/>
  <c r="S174" i="77"/>
  <c r="X173" i="77" s="1"/>
  <c r="R174" i="77"/>
  <c r="W173" i="77" s="1"/>
  <c r="Q174" i="77"/>
  <c r="T173" i="77"/>
  <c r="S173" i="77"/>
  <c r="R173" i="77"/>
  <c r="Q173" i="77"/>
  <c r="T172" i="77"/>
  <c r="Y171" i="77" s="1"/>
  <c r="S172" i="77"/>
  <c r="X171" i="77" s="1"/>
  <c r="R172" i="77"/>
  <c r="W171" i="77" s="1"/>
  <c r="Q172" i="77"/>
  <c r="V171" i="77" s="1"/>
  <c r="T171" i="77"/>
  <c r="S171" i="77"/>
  <c r="R171" i="77"/>
  <c r="Q171" i="77"/>
  <c r="T170" i="77"/>
  <c r="Y167" i="77" s="1"/>
  <c r="S170" i="77"/>
  <c r="R170" i="77"/>
  <c r="Q170" i="77"/>
  <c r="U170" i="77" s="1"/>
  <c r="T169" i="77"/>
  <c r="S169" i="77"/>
  <c r="R169" i="77"/>
  <c r="Q169" i="77"/>
  <c r="U169" i="77" s="1"/>
  <c r="T168" i="77"/>
  <c r="S168" i="77"/>
  <c r="R168" i="77"/>
  <c r="Q168" i="77"/>
  <c r="U168" i="77" s="1"/>
  <c r="T167" i="77"/>
  <c r="S167" i="77"/>
  <c r="R167" i="77"/>
  <c r="Q167" i="77"/>
  <c r="T166" i="77"/>
  <c r="S166" i="77"/>
  <c r="R166" i="77"/>
  <c r="W165" i="77" s="1"/>
  <c r="Q166" i="77"/>
  <c r="V165" i="77" s="1"/>
  <c r="I165" i="77" s="1"/>
  <c r="Y165" i="77"/>
  <c r="X165" i="77"/>
  <c r="T165" i="77"/>
  <c r="S165" i="77"/>
  <c r="R165" i="77"/>
  <c r="Q165" i="77"/>
  <c r="U165" i="77" s="1"/>
  <c r="T164" i="77"/>
  <c r="S164" i="77"/>
  <c r="R164" i="77"/>
  <c r="M164" i="77"/>
  <c r="Q164" i="77" s="1"/>
  <c r="T163" i="77"/>
  <c r="S163" i="77"/>
  <c r="R163" i="77"/>
  <c r="Q163" i="77"/>
  <c r="T162" i="77"/>
  <c r="S162" i="77"/>
  <c r="R162" i="77"/>
  <c r="Q162" i="77"/>
  <c r="U162" i="77" s="1"/>
  <c r="T161" i="77"/>
  <c r="S161" i="77"/>
  <c r="R161" i="77"/>
  <c r="Q161" i="77"/>
  <c r="T160" i="77"/>
  <c r="S160" i="77"/>
  <c r="R160" i="77"/>
  <c r="Q160" i="77"/>
  <c r="U160" i="77" s="1"/>
  <c r="W159" i="77"/>
  <c r="T159" i="77"/>
  <c r="S159" i="77"/>
  <c r="R159" i="77"/>
  <c r="U159" i="77" s="1"/>
  <c r="Q159" i="77"/>
  <c r="T158" i="77"/>
  <c r="S158" i="77"/>
  <c r="R158" i="77"/>
  <c r="Q158" i="77"/>
  <c r="T157" i="77"/>
  <c r="S157" i="77"/>
  <c r="R157" i="77"/>
  <c r="Q157" i="77"/>
  <c r="U157" i="77" s="1"/>
  <c r="T156" i="77"/>
  <c r="S156" i="77"/>
  <c r="X153" i="77" s="1"/>
  <c r="R156" i="77"/>
  <c r="U156" i="77" s="1"/>
  <c r="Q156" i="77"/>
  <c r="T155" i="77"/>
  <c r="S155" i="77"/>
  <c r="R155" i="77"/>
  <c r="Q155" i="77"/>
  <c r="U155" i="77" s="1"/>
  <c r="T154" i="77"/>
  <c r="S154" i="77"/>
  <c r="R154" i="77"/>
  <c r="Q154" i="77"/>
  <c r="U154" i="77" s="1"/>
  <c r="Y153" i="77"/>
  <c r="T153" i="77"/>
  <c r="S153" i="77"/>
  <c r="R153" i="77"/>
  <c r="Q153" i="77"/>
  <c r="T152" i="77"/>
  <c r="S152" i="77"/>
  <c r="U152" i="77" s="1"/>
  <c r="R152" i="77"/>
  <c r="Q152" i="77"/>
  <c r="T151" i="77"/>
  <c r="S151" i="77"/>
  <c r="R151" i="77"/>
  <c r="Q151" i="77"/>
  <c r="T150" i="77"/>
  <c r="S150" i="77"/>
  <c r="R150" i="77"/>
  <c r="Q150" i="77"/>
  <c r="T149" i="77"/>
  <c r="S149" i="77"/>
  <c r="R149" i="77"/>
  <c r="Q149" i="77"/>
  <c r="T148" i="77"/>
  <c r="S148" i="77"/>
  <c r="X147" i="77" s="1"/>
  <c r="R148" i="77"/>
  <c r="W147" i="77" s="1"/>
  <c r="Q148" i="77"/>
  <c r="U148" i="77" s="1"/>
  <c r="T147" i="77"/>
  <c r="U147" i="77" s="1"/>
  <c r="S147" i="77"/>
  <c r="R147" i="77"/>
  <c r="Q147" i="77"/>
  <c r="T146" i="77"/>
  <c r="S146" i="77"/>
  <c r="R146" i="77"/>
  <c r="Q146" i="77"/>
  <c r="T145" i="77"/>
  <c r="S145" i="77"/>
  <c r="R145" i="77"/>
  <c r="Q145" i="77"/>
  <c r="T144" i="77"/>
  <c r="Y143" i="77" s="1"/>
  <c r="S144" i="77"/>
  <c r="R144" i="77"/>
  <c r="Q144" i="77"/>
  <c r="V143" i="77" s="1"/>
  <c r="T143" i="77"/>
  <c r="S143" i="77"/>
  <c r="R143" i="77"/>
  <c r="Q143" i="77"/>
  <c r="U143" i="77" s="1"/>
  <c r="T142" i="77"/>
  <c r="Y137" i="77" s="1"/>
  <c r="S142" i="77"/>
  <c r="X137" i="77" s="1"/>
  <c r="R142" i="77"/>
  <c r="Q142" i="77"/>
  <c r="T141" i="77"/>
  <c r="S141" i="77"/>
  <c r="R141" i="77"/>
  <c r="Q141" i="77"/>
  <c r="U141" i="77" s="1"/>
  <c r="T140" i="77"/>
  <c r="S140" i="77"/>
  <c r="R140" i="77"/>
  <c r="Q140" i="77"/>
  <c r="V137" i="77" s="1"/>
  <c r="T139" i="77"/>
  <c r="S139" i="77"/>
  <c r="R139" i="77"/>
  <c r="Q139" i="77"/>
  <c r="T138" i="77"/>
  <c r="S138" i="77"/>
  <c r="R138" i="77"/>
  <c r="W137" i="77" s="1"/>
  <c r="Q138" i="77"/>
  <c r="T137" i="77"/>
  <c r="S137" i="77"/>
  <c r="R137" i="77"/>
  <c r="Q137" i="77"/>
  <c r="T136" i="77"/>
  <c r="S136" i="77"/>
  <c r="R136" i="77"/>
  <c r="Q136" i="77"/>
  <c r="T135" i="77"/>
  <c r="S135" i="77"/>
  <c r="R135" i="77"/>
  <c r="Q135" i="77"/>
  <c r="U135" i="77" s="1"/>
  <c r="T134" i="77"/>
  <c r="Y131" i="77" s="1"/>
  <c r="S134" i="77"/>
  <c r="R134" i="77"/>
  <c r="Q134" i="77"/>
  <c r="T133" i="77"/>
  <c r="S133" i="77"/>
  <c r="R133" i="77"/>
  <c r="Q133" i="77"/>
  <c r="U133" i="77" s="1"/>
  <c r="T132" i="77"/>
  <c r="S132" i="77"/>
  <c r="R132" i="77"/>
  <c r="Q132" i="77"/>
  <c r="T131" i="77"/>
  <c r="S131" i="77"/>
  <c r="R131" i="77"/>
  <c r="Q131" i="77"/>
  <c r="T130" i="77"/>
  <c r="S130" i="77"/>
  <c r="R130" i="77"/>
  <c r="Q130" i="77"/>
  <c r="T129" i="77"/>
  <c r="S129" i="77"/>
  <c r="R129" i="77"/>
  <c r="U129" i="77" s="1"/>
  <c r="Q129" i="77"/>
  <c r="T128" i="77"/>
  <c r="Y127" i="77" s="1"/>
  <c r="S128" i="77"/>
  <c r="X127" i="77" s="1"/>
  <c r="R128" i="77"/>
  <c r="Q128" i="77"/>
  <c r="T127" i="77"/>
  <c r="S127" i="77"/>
  <c r="R127" i="77"/>
  <c r="Q127" i="77"/>
  <c r="T126" i="77"/>
  <c r="S126" i="77"/>
  <c r="R126" i="77"/>
  <c r="Q126" i="77"/>
  <c r="T125" i="77"/>
  <c r="S125" i="77"/>
  <c r="U125" i="77" s="1"/>
  <c r="R125" i="77"/>
  <c r="Q125" i="77"/>
  <c r="T124" i="77"/>
  <c r="Y123" i="77" s="1"/>
  <c r="S124" i="77"/>
  <c r="X123" i="77" s="1"/>
  <c r="R124" i="77"/>
  <c r="Q124" i="77"/>
  <c r="V123" i="77" s="1"/>
  <c r="T123" i="77"/>
  <c r="S123" i="77"/>
  <c r="R123" i="77"/>
  <c r="Q123" i="77"/>
  <c r="U123" i="77" s="1"/>
  <c r="T122" i="77"/>
  <c r="S122" i="77"/>
  <c r="R122" i="77"/>
  <c r="Q122" i="77"/>
  <c r="T121" i="77"/>
  <c r="S121" i="77"/>
  <c r="R121" i="77"/>
  <c r="Q121" i="77"/>
  <c r="T120" i="77"/>
  <c r="S120" i="77"/>
  <c r="R120" i="77"/>
  <c r="W117" i="77" s="1"/>
  <c r="Q120" i="77"/>
  <c r="T119" i="77"/>
  <c r="S119" i="77"/>
  <c r="R119" i="77"/>
  <c r="Q119" i="77"/>
  <c r="U119" i="77" s="1"/>
  <c r="T118" i="77"/>
  <c r="S118" i="77"/>
  <c r="R118" i="77"/>
  <c r="Q118" i="77"/>
  <c r="Y117" i="77"/>
  <c r="X117" i="77"/>
  <c r="T117" i="77"/>
  <c r="S117" i="77"/>
  <c r="R117" i="77"/>
  <c r="Q117" i="77"/>
  <c r="U117" i="77" s="1"/>
  <c r="T116" i="77"/>
  <c r="S116" i="77"/>
  <c r="R116" i="77"/>
  <c r="Q116" i="77"/>
  <c r="T115" i="77"/>
  <c r="S115" i="77"/>
  <c r="R115" i="77"/>
  <c r="Q115" i="77"/>
  <c r="U115" i="77" s="1"/>
  <c r="T114" i="77"/>
  <c r="S114" i="77"/>
  <c r="R114" i="77"/>
  <c r="Q114" i="77"/>
  <c r="U114" i="77" s="1"/>
  <c r="T113" i="77"/>
  <c r="S113" i="77"/>
  <c r="R113" i="77"/>
  <c r="Q113" i="77"/>
  <c r="U113" i="77" s="1"/>
  <c r="T112" i="77"/>
  <c r="S112" i="77"/>
  <c r="R112" i="77"/>
  <c r="Q112" i="77"/>
  <c r="T111" i="77"/>
  <c r="S111" i="77"/>
  <c r="R111" i="77"/>
  <c r="Q111" i="77"/>
  <c r="T110" i="77"/>
  <c r="S110" i="77"/>
  <c r="R110" i="77"/>
  <c r="Q110" i="77"/>
  <c r="V109" i="77" s="1"/>
  <c r="T109" i="77"/>
  <c r="U109" i="77" s="1"/>
  <c r="S109" i="77"/>
  <c r="R109" i="77"/>
  <c r="Q109" i="77"/>
  <c r="T108" i="77"/>
  <c r="S108" i="77"/>
  <c r="R108" i="77"/>
  <c r="Q108" i="77"/>
  <c r="T107" i="77"/>
  <c r="S107" i="77"/>
  <c r="R107" i="77"/>
  <c r="Q107" i="77"/>
  <c r="U107" i="77" s="1"/>
  <c r="U106" i="77"/>
  <c r="T106" i="77"/>
  <c r="S106" i="77"/>
  <c r="R106" i="77"/>
  <c r="Q106" i="77"/>
  <c r="T105" i="77"/>
  <c r="S105" i="77"/>
  <c r="R105" i="77"/>
  <c r="Q105" i="77"/>
  <c r="T104" i="77"/>
  <c r="S104" i="77"/>
  <c r="R104" i="77"/>
  <c r="Q104" i="77"/>
  <c r="T103" i="77"/>
  <c r="S103" i="77"/>
  <c r="R103" i="77"/>
  <c r="Q103" i="77"/>
  <c r="T102" i="77"/>
  <c r="S102" i="77"/>
  <c r="R102" i="77"/>
  <c r="Q102" i="77"/>
  <c r="T101" i="77"/>
  <c r="S101" i="77"/>
  <c r="R101" i="77"/>
  <c r="Q101" i="77"/>
  <c r="U101" i="77" s="1"/>
  <c r="T100" i="77"/>
  <c r="S100" i="77"/>
  <c r="R100" i="77"/>
  <c r="Q100" i="77"/>
  <c r="U100" i="77" s="1"/>
  <c r="T99" i="77"/>
  <c r="U99" i="77" s="1"/>
  <c r="S99" i="77"/>
  <c r="R99" i="77"/>
  <c r="Q99" i="77"/>
  <c r="T98" i="77"/>
  <c r="S98" i="77"/>
  <c r="R98" i="77"/>
  <c r="Q98" i="77"/>
  <c r="U98" i="77" s="1"/>
  <c r="T97" i="77"/>
  <c r="S97" i="77"/>
  <c r="R97" i="77"/>
  <c r="Q97" i="77"/>
  <c r="T96" i="77"/>
  <c r="U96" i="77" s="1"/>
  <c r="S96" i="77"/>
  <c r="R96" i="77"/>
  <c r="Q96" i="77"/>
  <c r="T95" i="77"/>
  <c r="S95" i="77"/>
  <c r="R95" i="77"/>
  <c r="Q95" i="77"/>
  <c r="U95" i="77" s="1"/>
  <c r="T94" i="77"/>
  <c r="S94" i="77"/>
  <c r="R94" i="77"/>
  <c r="Q94" i="77"/>
  <c r="U94" i="77" s="1"/>
  <c r="T93" i="77"/>
  <c r="S93" i="77"/>
  <c r="R93" i="77"/>
  <c r="Q93" i="77"/>
  <c r="T92" i="77"/>
  <c r="S92" i="77"/>
  <c r="R92" i="77"/>
  <c r="Q92" i="77"/>
  <c r="V85" i="77" s="1"/>
  <c r="T91" i="77"/>
  <c r="S91" i="77"/>
  <c r="R91" i="77"/>
  <c r="Q91" i="77"/>
  <c r="U91" i="77" s="1"/>
  <c r="T90" i="77"/>
  <c r="S90" i="77"/>
  <c r="R90" i="77"/>
  <c r="Q90" i="77"/>
  <c r="U90" i="77" s="1"/>
  <c r="T89" i="77"/>
  <c r="S89" i="77"/>
  <c r="R89" i="77"/>
  <c r="Q89" i="77"/>
  <c r="T88" i="77"/>
  <c r="S88" i="77"/>
  <c r="R88" i="77"/>
  <c r="Q88" i="77"/>
  <c r="T87" i="77"/>
  <c r="S87" i="77"/>
  <c r="R87" i="77"/>
  <c r="Q87" i="77"/>
  <c r="U87" i="77" s="1"/>
  <c r="T86" i="77"/>
  <c r="Y85" i="77" s="1"/>
  <c r="S86" i="77"/>
  <c r="X85" i="77" s="1"/>
  <c r="R86" i="77"/>
  <c r="W85" i="77" s="1"/>
  <c r="Q86" i="77"/>
  <c r="T85" i="77"/>
  <c r="S85" i="77"/>
  <c r="U85" i="77" s="1"/>
  <c r="R85" i="77"/>
  <c r="Q85" i="77"/>
  <c r="T84" i="77"/>
  <c r="S84" i="77"/>
  <c r="R84" i="77"/>
  <c r="W81" i="77" s="1"/>
  <c r="Q84" i="77"/>
  <c r="V81" i="77" s="1"/>
  <c r="T83" i="77"/>
  <c r="S83" i="77"/>
  <c r="R83" i="77"/>
  <c r="Q83" i="77"/>
  <c r="U83" i="77" s="1"/>
  <c r="T82" i="77"/>
  <c r="S82" i="77"/>
  <c r="R82" i="77"/>
  <c r="Q82" i="77"/>
  <c r="Y81" i="77"/>
  <c r="X81" i="77"/>
  <c r="T81" i="77"/>
  <c r="S81" i="77"/>
  <c r="R81" i="77"/>
  <c r="Q81" i="77"/>
  <c r="T80" i="77"/>
  <c r="S80" i="77"/>
  <c r="R80" i="77"/>
  <c r="Q80" i="77"/>
  <c r="T79" i="77"/>
  <c r="S79" i="77"/>
  <c r="R79" i="77"/>
  <c r="Q79" i="77"/>
  <c r="U79" i="77" s="1"/>
  <c r="T78" i="77"/>
  <c r="S78" i="77"/>
  <c r="R78" i="77"/>
  <c r="Q78" i="77"/>
  <c r="T77" i="77"/>
  <c r="S77" i="77"/>
  <c r="R77" i="77"/>
  <c r="U77" i="77" s="1"/>
  <c r="Q77" i="77"/>
  <c r="T76" i="77"/>
  <c r="S76" i="77"/>
  <c r="R76" i="77"/>
  <c r="Q76" i="77"/>
  <c r="U76" i="77" s="1"/>
  <c r="T75" i="77"/>
  <c r="S75" i="77"/>
  <c r="R75" i="77"/>
  <c r="Q75" i="77"/>
  <c r="T74" i="77"/>
  <c r="S74" i="77"/>
  <c r="R74" i="77"/>
  <c r="Q74" i="77"/>
  <c r="T73" i="77"/>
  <c r="S73" i="77"/>
  <c r="U73" i="77" s="1"/>
  <c r="R73" i="77"/>
  <c r="Q73" i="77"/>
  <c r="T72" i="77"/>
  <c r="S72" i="77"/>
  <c r="R72" i="77"/>
  <c r="Q72" i="77"/>
  <c r="T71" i="77"/>
  <c r="S71" i="77"/>
  <c r="R71" i="77"/>
  <c r="Q71" i="77"/>
  <c r="U71" i="77" s="1"/>
  <c r="T70" i="77"/>
  <c r="U70" i="77" s="1"/>
  <c r="S70" i="77"/>
  <c r="R70" i="77"/>
  <c r="Q70" i="77"/>
  <c r="T69" i="77"/>
  <c r="S69" i="77"/>
  <c r="R69" i="77"/>
  <c r="Q69" i="77"/>
  <c r="T68" i="77"/>
  <c r="S68" i="77"/>
  <c r="R68" i="77"/>
  <c r="W67" i="77" s="1"/>
  <c r="Q68" i="77"/>
  <c r="Y67" i="77"/>
  <c r="T67" i="77"/>
  <c r="S67" i="77"/>
  <c r="R67" i="77"/>
  <c r="Q67" i="77"/>
  <c r="T66" i="77"/>
  <c r="S66" i="77"/>
  <c r="R66" i="77"/>
  <c r="W63" i="77" s="1"/>
  <c r="Q66" i="77"/>
  <c r="U66" i="77" s="1"/>
  <c r="T65" i="77"/>
  <c r="S65" i="77"/>
  <c r="R65" i="77"/>
  <c r="Q65" i="77"/>
  <c r="T64" i="77"/>
  <c r="S64" i="77"/>
  <c r="X63" i="77" s="1"/>
  <c r="R64" i="77"/>
  <c r="Q64" i="77"/>
  <c r="Y63" i="77"/>
  <c r="T63" i="77"/>
  <c r="S63" i="77"/>
  <c r="R63" i="77"/>
  <c r="Q63" i="77"/>
  <c r="U63" i="77" s="1"/>
  <c r="T62" i="77"/>
  <c r="S62" i="77"/>
  <c r="R62" i="77"/>
  <c r="Q62" i="77"/>
  <c r="T61" i="77"/>
  <c r="U61" i="77" s="1"/>
  <c r="S61" i="77"/>
  <c r="R61" i="77"/>
  <c r="Q61" i="77"/>
  <c r="T60" i="77"/>
  <c r="Y59" i="77" s="1"/>
  <c r="S60" i="77"/>
  <c r="R60" i="77"/>
  <c r="W59" i="77" s="1"/>
  <c r="Q60" i="77"/>
  <c r="U60" i="77" s="1"/>
  <c r="T59" i="77"/>
  <c r="S59" i="77"/>
  <c r="R59" i="77"/>
  <c r="Q59" i="77"/>
  <c r="U59" i="77" s="1"/>
  <c r="T58" i="77"/>
  <c r="S58" i="77"/>
  <c r="R58" i="77"/>
  <c r="M58" i="77"/>
  <c r="Q58" i="77" s="1"/>
  <c r="T57" i="77"/>
  <c r="S57" i="77"/>
  <c r="R57" i="77"/>
  <c r="Q57" i="77"/>
  <c r="U57" i="77" s="1"/>
  <c r="T56" i="77"/>
  <c r="S56" i="77"/>
  <c r="R56" i="77"/>
  <c r="Q56" i="77"/>
  <c r="U56" i="77" s="1"/>
  <c r="T55" i="77"/>
  <c r="S55" i="77"/>
  <c r="R55" i="77"/>
  <c r="Q55" i="77"/>
  <c r="T54" i="77"/>
  <c r="S54" i="77"/>
  <c r="R54" i="77"/>
  <c r="W53" i="77" s="1"/>
  <c r="Q54" i="77"/>
  <c r="T53" i="77"/>
  <c r="S53" i="77"/>
  <c r="R53" i="77"/>
  <c r="Q53" i="77"/>
  <c r="T52" i="77"/>
  <c r="Y49" i="77" s="1"/>
  <c r="S52" i="77"/>
  <c r="R52" i="77"/>
  <c r="M52" i="77"/>
  <c r="Q52" i="77" s="1"/>
  <c r="T51" i="77"/>
  <c r="S51" i="77"/>
  <c r="R51" i="77"/>
  <c r="Q51" i="77"/>
  <c r="T50" i="77"/>
  <c r="S50" i="77"/>
  <c r="R50" i="77"/>
  <c r="Q50" i="77"/>
  <c r="U50" i="77" s="1"/>
  <c r="X49" i="77"/>
  <c r="T49" i="77"/>
  <c r="S49" i="77"/>
  <c r="R49" i="77"/>
  <c r="Q49" i="77"/>
  <c r="U49" i="77" s="1"/>
  <c r="T48" i="77"/>
  <c r="S48" i="77"/>
  <c r="R48" i="77"/>
  <c r="Q48" i="77"/>
  <c r="T47" i="77"/>
  <c r="S47" i="77"/>
  <c r="R47" i="77"/>
  <c r="Q47" i="77"/>
  <c r="T46" i="77"/>
  <c r="S46" i="77"/>
  <c r="R46" i="77"/>
  <c r="Q46" i="77"/>
  <c r="U46" i="77" s="1"/>
  <c r="U45" i="77"/>
  <c r="T45" i="77"/>
  <c r="S45" i="77"/>
  <c r="R45" i="77"/>
  <c r="Q45" i="77"/>
  <c r="T44" i="77"/>
  <c r="S44" i="77"/>
  <c r="R44" i="77"/>
  <c r="Q44" i="77"/>
  <c r="T43" i="77"/>
  <c r="S43" i="77"/>
  <c r="R43" i="77"/>
  <c r="Q43" i="77"/>
  <c r="U43" i="77" s="1"/>
  <c r="T42" i="77"/>
  <c r="S42" i="77"/>
  <c r="R42" i="77"/>
  <c r="Q42" i="77"/>
  <c r="U42" i="77" s="1"/>
  <c r="T41" i="77"/>
  <c r="S41" i="77"/>
  <c r="R41" i="77"/>
  <c r="Q41" i="77"/>
  <c r="T40" i="77"/>
  <c r="Y37" i="77" s="1"/>
  <c r="S40" i="77"/>
  <c r="R40" i="77"/>
  <c r="W37" i="77" s="1"/>
  <c r="Q40" i="77"/>
  <c r="U40" i="77" s="1"/>
  <c r="T39" i="77"/>
  <c r="S39" i="77"/>
  <c r="R39" i="77"/>
  <c r="Q39" i="77"/>
  <c r="U39" i="77" s="1"/>
  <c r="T38" i="77"/>
  <c r="S38" i="77"/>
  <c r="R38" i="77"/>
  <c r="Q38" i="77"/>
  <c r="U38" i="77" s="1"/>
  <c r="T37" i="77"/>
  <c r="S37" i="77"/>
  <c r="R37" i="77"/>
  <c r="Q37" i="77"/>
  <c r="T36" i="77"/>
  <c r="S36" i="77"/>
  <c r="R36" i="77"/>
  <c r="Q36" i="77"/>
  <c r="T35" i="77"/>
  <c r="S35" i="77"/>
  <c r="R35" i="77"/>
  <c r="Q35" i="77"/>
  <c r="U35" i="77" s="1"/>
  <c r="T34" i="77"/>
  <c r="S34" i="77"/>
  <c r="R34" i="77"/>
  <c r="Q34" i="77"/>
  <c r="T33" i="77"/>
  <c r="S33" i="77"/>
  <c r="R33" i="77"/>
  <c r="Q33" i="77"/>
  <c r="U33" i="77" s="1"/>
  <c r="T32" i="77"/>
  <c r="S32" i="77"/>
  <c r="X31" i="77" s="1"/>
  <c r="R32" i="77"/>
  <c r="Q32" i="77"/>
  <c r="U32" i="77" s="1"/>
  <c r="Y31" i="77"/>
  <c r="T31" i="77"/>
  <c r="S31" i="77"/>
  <c r="R31" i="77"/>
  <c r="Q31" i="77"/>
  <c r="U31" i="77" s="1"/>
  <c r="T30" i="77"/>
  <c r="S30" i="77"/>
  <c r="R30" i="77"/>
  <c r="Q30" i="77"/>
  <c r="T29" i="77"/>
  <c r="S29" i="77"/>
  <c r="R29" i="77"/>
  <c r="Q29" i="77"/>
  <c r="T28" i="77"/>
  <c r="S28" i="77"/>
  <c r="R28" i="77"/>
  <c r="Q28" i="77"/>
  <c r="U28" i="77" s="1"/>
  <c r="T27" i="77"/>
  <c r="S27" i="77"/>
  <c r="R27" i="77"/>
  <c r="Q27" i="77"/>
  <c r="T26" i="77"/>
  <c r="Y25" i="77" s="1"/>
  <c r="S26" i="77"/>
  <c r="X25" i="77" s="1"/>
  <c r="R26" i="77"/>
  <c r="Q26" i="77"/>
  <c r="U26" i="77" s="1"/>
  <c r="T25" i="77"/>
  <c r="S25" i="77"/>
  <c r="R25" i="77"/>
  <c r="Q25" i="77"/>
  <c r="T24" i="77"/>
  <c r="S24" i="77"/>
  <c r="R24" i="77"/>
  <c r="Q24" i="77"/>
  <c r="T23" i="77"/>
  <c r="S23" i="77"/>
  <c r="R23" i="77"/>
  <c r="Q23" i="77"/>
  <c r="T22" i="77"/>
  <c r="S22" i="77"/>
  <c r="R22" i="77"/>
  <c r="Q22" i="77"/>
  <c r="T21" i="77"/>
  <c r="S21" i="77"/>
  <c r="R21" i="77"/>
  <c r="Q21" i="77"/>
  <c r="T20" i="77"/>
  <c r="Y19" i="77" s="1"/>
  <c r="S20" i="77"/>
  <c r="X19" i="77" s="1"/>
  <c r="R20" i="77"/>
  <c r="W19" i="77" s="1"/>
  <c r="Q20" i="77"/>
  <c r="U20" i="77" s="1"/>
  <c r="T19" i="77"/>
  <c r="S19" i="77"/>
  <c r="R19" i="77"/>
  <c r="Q19" i="77"/>
  <c r="T18" i="77"/>
  <c r="S18" i="77"/>
  <c r="R18" i="77"/>
  <c r="Q18" i="77"/>
  <c r="U18" i="77" s="1"/>
  <c r="T17" i="77"/>
  <c r="S17" i="77"/>
  <c r="R17" i="77"/>
  <c r="Q17" i="77"/>
  <c r="T16" i="77"/>
  <c r="S16" i="77"/>
  <c r="R16" i="77"/>
  <c r="Q16" i="77"/>
  <c r="T15" i="77"/>
  <c r="S15" i="77"/>
  <c r="R15" i="77"/>
  <c r="Q15" i="77"/>
  <c r="T14" i="77"/>
  <c r="Y13" i="77" s="1"/>
  <c r="S14" i="77"/>
  <c r="R14" i="77"/>
  <c r="Q14" i="77"/>
  <c r="T13" i="77"/>
  <c r="S13" i="77"/>
  <c r="R13" i="77"/>
  <c r="Q13" i="77"/>
  <c r="U13" i="77" s="1"/>
  <c r="S12" i="77"/>
  <c r="R12" i="77"/>
  <c r="Q12" i="77"/>
  <c r="P12" i="77"/>
  <c r="T12" i="77" s="1"/>
  <c r="T11" i="77"/>
  <c r="S11" i="77"/>
  <c r="R11" i="77"/>
  <c r="Q11" i="77"/>
  <c r="T10" i="77"/>
  <c r="S10" i="77"/>
  <c r="R10" i="77"/>
  <c r="Q10" i="77"/>
  <c r="U10" i="77" s="1"/>
  <c r="T9" i="77"/>
  <c r="S9" i="77"/>
  <c r="R9" i="77"/>
  <c r="Q9" i="77"/>
  <c r="U9" i="77" s="1"/>
  <c r="U8" i="77"/>
  <c r="T8" i="77"/>
  <c r="S8" i="77"/>
  <c r="R8" i="77"/>
  <c r="Q8" i="77"/>
  <c r="T7" i="77"/>
  <c r="S7" i="77"/>
  <c r="R7" i="77"/>
  <c r="Q7" i="77"/>
  <c r="T6" i="77"/>
  <c r="R6" i="77"/>
  <c r="O6" i="77"/>
  <c r="S6" i="77" s="1"/>
  <c r="M6" i="77"/>
  <c r="Q6" i="77" s="1"/>
  <c r="T5" i="77"/>
  <c r="S5" i="77"/>
  <c r="R5" i="77"/>
  <c r="Q5" i="77"/>
  <c r="U5" i="77" s="1"/>
  <c r="T4" i="77"/>
  <c r="S4" i="77"/>
  <c r="R4" i="77"/>
  <c r="Q4" i="77"/>
  <c r="U4" i="77" s="1"/>
  <c r="T3" i="77"/>
  <c r="S3" i="77"/>
  <c r="S189" i="77" s="1"/>
  <c r="R3" i="77"/>
  <c r="R189" i="77" s="1"/>
  <c r="Q3" i="77"/>
  <c r="V37" i="77" l="1"/>
  <c r="U104" i="77"/>
  <c r="U126" i="77"/>
  <c r="U132" i="77"/>
  <c r="I137" i="77"/>
  <c r="U173" i="77"/>
  <c r="U89" i="77"/>
  <c r="U29" i="77"/>
  <c r="U54" i="77"/>
  <c r="U68" i="77"/>
  <c r="V73" i="77"/>
  <c r="U120" i="77"/>
  <c r="W131" i="77"/>
  <c r="U145" i="77"/>
  <c r="U186" i="77"/>
  <c r="I85" i="77"/>
  <c r="W3" i="77"/>
  <c r="U7" i="77"/>
  <c r="U15" i="77"/>
  <c r="U21" i="77"/>
  <c r="U24" i="77"/>
  <c r="U27" i="77"/>
  <c r="U30" i="77"/>
  <c r="U41" i="77"/>
  <c r="U44" i="77"/>
  <c r="Y43" i="77"/>
  <c r="U55" i="77"/>
  <c r="U84" i="77"/>
  <c r="U93" i="77"/>
  <c r="U102" i="77"/>
  <c r="U105" i="77"/>
  <c r="W109" i="77"/>
  <c r="U121" i="77"/>
  <c r="X131" i="77"/>
  <c r="Y147" i="77"/>
  <c r="U151" i="77"/>
  <c r="W167" i="77"/>
  <c r="U171" i="77"/>
  <c r="U184" i="77"/>
  <c r="U187" i="77"/>
  <c r="X37" i="77"/>
  <c r="W43" i="77"/>
  <c r="U47" i="77"/>
  <c r="U69" i="77"/>
  <c r="W73" i="77"/>
  <c r="U80" i="77"/>
  <c r="U108" i="77"/>
  <c r="X109" i="77"/>
  <c r="I109" i="77" s="1"/>
  <c r="U116" i="77"/>
  <c r="U118" i="77"/>
  <c r="U146" i="77"/>
  <c r="X167" i="77"/>
  <c r="I81" i="77"/>
  <c r="U16" i="77"/>
  <c r="X43" i="77"/>
  <c r="U53" i="77"/>
  <c r="U64" i="77"/>
  <c r="U67" i="77"/>
  <c r="U72" i="77"/>
  <c r="X73" i="77"/>
  <c r="U82" i="77"/>
  <c r="Y109" i="77"/>
  <c r="U130" i="77"/>
  <c r="U140" i="77"/>
  <c r="U149" i="77"/>
  <c r="X159" i="77"/>
  <c r="U163" i="77"/>
  <c r="U174" i="77"/>
  <c r="X13" i="77"/>
  <c r="U19" i="77"/>
  <c r="W49" i="77"/>
  <c r="Y73" i="77"/>
  <c r="W123" i="77"/>
  <c r="Y159" i="77"/>
  <c r="T190" i="77"/>
  <c r="U36" i="77"/>
  <c r="U62" i="77"/>
  <c r="U122" i="77"/>
  <c r="U136" i="77"/>
  <c r="U138" i="77"/>
  <c r="X3" i="77"/>
  <c r="U11" i="77"/>
  <c r="W25" i="77"/>
  <c r="U34" i="77"/>
  <c r="U37" i="77"/>
  <c r="U48" i="77"/>
  <c r="V67" i="77"/>
  <c r="I67" i="77" s="1"/>
  <c r="U78" i="77"/>
  <c r="U81" i="77"/>
  <c r="W99" i="77"/>
  <c r="U111" i="77"/>
  <c r="U127" i="77"/>
  <c r="U150" i="77"/>
  <c r="U153" i="77"/>
  <c r="U161" i="77"/>
  <c r="T189" i="77"/>
  <c r="U17" i="77"/>
  <c r="W13" i="77"/>
  <c r="W31" i="77"/>
  <c r="U51" i="77"/>
  <c r="X53" i="77"/>
  <c r="X59" i="77"/>
  <c r="U65" i="77"/>
  <c r="U75" i="77"/>
  <c r="U88" i="77"/>
  <c r="U97" i="77"/>
  <c r="X99" i="77"/>
  <c r="U128" i="77"/>
  <c r="U131" i="77"/>
  <c r="U139" i="77"/>
  <c r="W143" i="77"/>
  <c r="I143" i="77" s="1"/>
  <c r="U158" i="77"/>
  <c r="U180" i="77"/>
  <c r="U183" i="77"/>
  <c r="U23" i="77"/>
  <c r="U14" i="77"/>
  <c r="U6" i="77"/>
  <c r="U22" i="77"/>
  <c r="U25" i="77"/>
  <c r="Y53" i="77"/>
  <c r="X67" i="77"/>
  <c r="U86" i="77"/>
  <c r="Y99" i="77"/>
  <c r="U103" i="77"/>
  <c r="U112" i="77"/>
  <c r="V117" i="77"/>
  <c r="I117" i="77" s="1"/>
  <c r="W127" i="77"/>
  <c r="U134" i="77"/>
  <c r="U137" i="77"/>
  <c r="U142" i="77"/>
  <c r="X143" i="77"/>
  <c r="U167" i="77"/>
  <c r="U164" i="77"/>
  <c r="V159" i="77"/>
  <c r="Y3" i="77"/>
  <c r="U12" i="77"/>
  <c r="V49" i="77"/>
  <c r="U52" i="77"/>
  <c r="I183" i="77"/>
  <c r="U58" i="77"/>
  <c r="V53" i="77"/>
  <c r="I37" i="77"/>
  <c r="I123" i="77"/>
  <c r="I171" i="77"/>
  <c r="U74" i="77"/>
  <c r="U110" i="77"/>
  <c r="U124" i="77"/>
  <c r="U144" i="77"/>
  <c r="Q190" i="77"/>
  <c r="V3" i="77"/>
  <c r="V25" i="77"/>
  <c r="V99" i="77"/>
  <c r="V127" i="77"/>
  <c r="I127" i="77" s="1"/>
  <c r="V147" i="77"/>
  <c r="I147" i="77" s="1"/>
  <c r="R190" i="77"/>
  <c r="R193" i="77" s="1"/>
  <c r="U3" i="77"/>
  <c r="V43" i="77"/>
  <c r="V131" i="77"/>
  <c r="I131" i="77" s="1"/>
  <c r="V167" i="77"/>
  <c r="I167" i="77" s="1"/>
  <c r="V173" i="77"/>
  <c r="I173" i="77" s="1"/>
  <c r="S190" i="77"/>
  <c r="S193" i="77" s="1"/>
  <c r="S194" i="77" s="1"/>
  <c r="Q189" i="77"/>
  <c r="V31" i="77"/>
  <c r="I31" i="77" s="1"/>
  <c r="V63" i="77"/>
  <c r="I63" i="77" s="1"/>
  <c r="U92" i="77"/>
  <c r="U190" i="77" s="1"/>
  <c r="V153" i="77"/>
  <c r="V13" i="77"/>
  <c r="I13" i="77" s="1"/>
  <c r="V59" i="77"/>
  <c r="U166" i="77"/>
  <c r="U172" i="77"/>
  <c r="V177" i="77"/>
  <c r="W153" i="77"/>
  <c r="X177" i="77"/>
  <c r="V19" i="77"/>
  <c r="I19" i="77" s="1"/>
  <c r="I99" i="77" l="1"/>
  <c r="I73" i="77"/>
  <c r="I25" i="77"/>
  <c r="I53" i="77"/>
  <c r="I3" i="77"/>
  <c r="Q193" i="77"/>
  <c r="Q194" i="77" s="1"/>
  <c r="I49" i="77"/>
  <c r="T193" i="77"/>
  <c r="T194" i="77" s="1"/>
  <c r="I43" i="77"/>
  <c r="I59" i="77"/>
  <c r="U189" i="77"/>
  <c r="U193" i="77" s="1"/>
  <c r="U194" i="77" s="1"/>
  <c r="I159" i="77"/>
  <c r="I153" i="77"/>
  <c r="R194" i="77"/>
  <c r="I177" i="77"/>
  <c r="T84" i="76" l="1"/>
  <c r="S84" i="76"/>
  <c r="R84" i="76"/>
  <c r="Q84" i="76"/>
  <c r="U84" i="76" s="1"/>
  <c r="T83" i="76"/>
  <c r="S83" i="76"/>
  <c r="R83" i="76"/>
  <c r="Q83" i="76"/>
  <c r="U83" i="76" s="1"/>
  <c r="T82" i="76"/>
  <c r="S82" i="76"/>
  <c r="R82" i="76"/>
  <c r="Q82" i="76"/>
  <c r="T81" i="76"/>
  <c r="S81" i="76"/>
  <c r="R81" i="76"/>
  <c r="Q81" i="76"/>
  <c r="U81" i="76" s="1"/>
  <c r="T80" i="76"/>
  <c r="S80" i="76"/>
  <c r="R80" i="76"/>
  <c r="Q80" i="76"/>
  <c r="T79" i="76"/>
  <c r="S79" i="76"/>
  <c r="R79" i="76"/>
  <c r="Q79" i="76"/>
  <c r="T78" i="76"/>
  <c r="S78" i="76"/>
  <c r="R78" i="76"/>
  <c r="Q78" i="76"/>
  <c r="U78" i="76" s="1"/>
  <c r="T77" i="76"/>
  <c r="S77" i="76"/>
  <c r="R77" i="76"/>
  <c r="Q77" i="76"/>
  <c r="U77" i="76" s="1"/>
  <c r="T76" i="76"/>
  <c r="Y75" i="76" s="1"/>
  <c r="S76" i="76"/>
  <c r="X75" i="76" s="1"/>
  <c r="R76" i="76"/>
  <c r="W75" i="76" s="1"/>
  <c r="Q76" i="76"/>
  <c r="T75" i="76"/>
  <c r="S75" i="76"/>
  <c r="R75" i="76"/>
  <c r="Q75" i="76"/>
  <c r="U75" i="76" s="1"/>
  <c r="T74" i="76"/>
  <c r="S74" i="76"/>
  <c r="X71" i="76" s="1"/>
  <c r="R74" i="76"/>
  <c r="U74" i="76" s="1"/>
  <c r="Q74" i="76"/>
  <c r="T73" i="76"/>
  <c r="S73" i="76"/>
  <c r="R73" i="76"/>
  <c r="Q73" i="76"/>
  <c r="T72" i="76"/>
  <c r="S72" i="76"/>
  <c r="R72" i="76"/>
  <c r="Q72" i="76"/>
  <c r="U72" i="76" s="1"/>
  <c r="Y71" i="76"/>
  <c r="T71" i="76"/>
  <c r="S71" i="76"/>
  <c r="R71" i="76"/>
  <c r="Q71" i="76"/>
  <c r="T70" i="76"/>
  <c r="S70" i="76"/>
  <c r="R70" i="76"/>
  <c r="Q70" i="76"/>
  <c r="U70" i="76" s="1"/>
  <c r="T69" i="76"/>
  <c r="S69" i="76"/>
  <c r="R69" i="76"/>
  <c r="Q69" i="76"/>
  <c r="T68" i="76"/>
  <c r="S68" i="76"/>
  <c r="X67" i="76" s="1"/>
  <c r="R68" i="76"/>
  <c r="W67" i="76" s="1"/>
  <c r="Q68" i="76"/>
  <c r="T67" i="76"/>
  <c r="S67" i="76"/>
  <c r="R67" i="76"/>
  <c r="Q67" i="76"/>
  <c r="U67" i="76" s="1"/>
  <c r="T66" i="76"/>
  <c r="S66" i="76"/>
  <c r="R66" i="76"/>
  <c r="Q66" i="76"/>
  <c r="U66" i="76" s="1"/>
  <c r="T65" i="76"/>
  <c r="S65" i="76"/>
  <c r="R65" i="76"/>
  <c r="U65" i="76" s="1"/>
  <c r="Q65" i="76"/>
  <c r="T64" i="76"/>
  <c r="S64" i="76"/>
  <c r="R64" i="76"/>
  <c r="Q64" i="76"/>
  <c r="T63" i="76"/>
  <c r="S63" i="76"/>
  <c r="R63" i="76"/>
  <c r="Q63" i="76"/>
  <c r="T62" i="76"/>
  <c r="Y61" i="76" s="1"/>
  <c r="S62" i="76"/>
  <c r="X61" i="76" s="1"/>
  <c r="R62" i="76"/>
  <c r="Q62" i="76"/>
  <c r="V61" i="76" s="1"/>
  <c r="T61" i="76"/>
  <c r="S61" i="76"/>
  <c r="R61" i="76"/>
  <c r="Q61" i="76"/>
  <c r="U61" i="76" s="1"/>
  <c r="T60" i="76"/>
  <c r="Y59" i="76" s="1"/>
  <c r="S60" i="76"/>
  <c r="X59" i="76" s="1"/>
  <c r="R60" i="76"/>
  <c r="W59" i="76" s="1"/>
  <c r="Q60" i="76"/>
  <c r="V59" i="76"/>
  <c r="T59" i="76"/>
  <c r="S59" i="76"/>
  <c r="R59" i="76"/>
  <c r="Q59" i="76"/>
  <c r="T58" i="76"/>
  <c r="S58" i="76"/>
  <c r="R58" i="76"/>
  <c r="Q58" i="76"/>
  <c r="U58" i="76" s="1"/>
  <c r="T57" i="76"/>
  <c r="S57" i="76"/>
  <c r="R57" i="76"/>
  <c r="Q57" i="76"/>
  <c r="T56" i="76"/>
  <c r="S56" i="76"/>
  <c r="R56" i="76"/>
  <c r="Q56" i="76"/>
  <c r="T55" i="76"/>
  <c r="S55" i="76"/>
  <c r="R55" i="76"/>
  <c r="Q55" i="76"/>
  <c r="U55" i="76" s="1"/>
  <c r="T54" i="76"/>
  <c r="S54" i="76"/>
  <c r="X53" i="76" s="1"/>
  <c r="R54" i="76"/>
  <c r="Q54" i="76"/>
  <c r="T53" i="76"/>
  <c r="S53" i="76"/>
  <c r="R53" i="76"/>
  <c r="Q53" i="76"/>
  <c r="U53" i="76" s="1"/>
  <c r="T52" i="76"/>
  <c r="S52" i="76"/>
  <c r="R52" i="76"/>
  <c r="Q52" i="76"/>
  <c r="U52" i="76" s="1"/>
  <c r="T51" i="76"/>
  <c r="S51" i="76"/>
  <c r="R51" i="76"/>
  <c r="Q51" i="76"/>
  <c r="T50" i="76"/>
  <c r="S50" i="76"/>
  <c r="R50" i="76"/>
  <c r="Q50" i="76"/>
  <c r="U50" i="76" s="1"/>
  <c r="T49" i="76"/>
  <c r="S49" i="76"/>
  <c r="R49" i="76"/>
  <c r="Q49" i="76"/>
  <c r="T48" i="76"/>
  <c r="S48" i="76"/>
  <c r="R48" i="76"/>
  <c r="Q48" i="76"/>
  <c r="T47" i="76"/>
  <c r="S47" i="76"/>
  <c r="R47" i="76"/>
  <c r="Q47" i="76"/>
  <c r="U47" i="76" s="1"/>
  <c r="T46" i="76"/>
  <c r="S46" i="76"/>
  <c r="R46" i="76"/>
  <c r="Q46" i="76"/>
  <c r="U45" i="76"/>
  <c r="T45" i="76"/>
  <c r="S45" i="76"/>
  <c r="R45" i="76"/>
  <c r="Q45" i="76"/>
  <c r="T44" i="76"/>
  <c r="S44" i="76"/>
  <c r="R44" i="76"/>
  <c r="Q44" i="76"/>
  <c r="U44" i="76" s="1"/>
  <c r="T43" i="76"/>
  <c r="S43" i="76"/>
  <c r="R43" i="76"/>
  <c r="Q43" i="76"/>
  <c r="T42" i="76"/>
  <c r="S42" i="76"/>
  <c r="R42" i="76"/>
  <c r="Q42" i="76"/>
  <c r="V41" i="76" s="1"/>
  <c r="T41" i="76"/>
  <c r="S41" i="76"/>
  <c r="R41" i="76"/>
  <c r="Q41" i="76"/>
  <c r="U41" i="76" s="1"/>
  <c r="T40" i="76"/>
  <c r="S40" i="76"/>
  <c r="U40" i="76" s="1"/>
  <c r="R40" i="76"/>
  <c r="Q40" i="76"/>
  <c r="T39" i="76"/>
  <c r="S39" i="76"/>
  <c r="R39" i="76"/>
  <c r="Q39" i="76"/>
  <c r="U39" i="76" s="1"/>
  <c r="T38" i="76"/>
  <c r="S38" i="76"/>
  <c r="R38" i="76"/>
  <c r="Q38" i="76"/>
  <c r="U38" i="76" s="1"/>
  <c r="T37" i="76"/>
  <c r="S37" i="76"/>
  <c r="R37" i="76"/>
  <c r="Q37" i="76"/>
  <c r="T36" i="76"/>
  <c r="S36" i="76"/>
  <c r="R36" i="76"/>
  <c r="Q36" i="76"/>
  <c r="U36" i="76" s="1"/>
  <c r="T35" i="76"/>
  <c r="S35" i="76"/>
  <c r="R35" i="76"/>
  <c r="Q35" i="76"/>
  <c r="T34" i="76"/>
  <c r="S34" i="76"/>
  <c r="R34" i="76"/>
  <c r="Q34" i="76"/>
  <c r="T33" i="76"/>
  <c r="S33" i="76"/>
  <c r="R33" i="76"/>
  <c r="Q33" i="76"/>
  <c r="U33" i="76" s="1"/>
  <c r="T32" i="76"/>
  <c r="S32" i="76"/>
  <c r="R32" i="76"/>
  <c r="Q32" i="76"/>
  <c r="U31" i="76"/>
  <c r="T31" i="76"/>
  <c r="S31" i="76"/>
  <c r="R31" i="76"/>
  <c r="Q31" i="76"/>
  <c r="T30" i="76"/>
  <c r="S30" i="76"/>
  <c r="R30" i="76"/>
  <c r="Q30" i="76"/>
  <c r="U30" i="76" s="1"/>
  <c r="T29" i="76"/>
  <c r="S29" i="76"/>
  <c r="R29" i="76"/>
  <c r="Q29" i="76"/>
  <c r="T28" i="76"/>
  <c r="S28" i="76"/>
  <c r="R28" i="76"/>
  <c r="Q28" i="76"/>
  <c r="U28" i="76" s="1"/>
  <c r="T27" i="76"/>
  <c r="S27" i="76"/>
  <c r="R27" i="76"/>
  <c r="Q27" i="76"/>
  <c r="U27" i="76" s="1"/>
  <c r="T26" i="76"/>
  <c r="Y23" i="76" s="1"/>
  <c r="S26" i="76"/>
  <c r="R26" i="76"/>
  <c r="Q26" i="76"/>
  <c r="V23" i="76" s="1"/>
  <c r="T25" i="76"/>
  <c r="S25" i="76"/>
  <c r="R25" i="76"/>
  <c r="Q25" i="76"/>
  <c r="U25" i="76" s="1"/>
  <c r="T24" i="76"/>
  <c r="S24" i="76"/>
  <c r="R24" i="76"/>
  <c r="Q24" i="76"/>
  <c r="U24" i="76" s="1"/>
  <c r="W23" i="76"/>
  <c r="T23" i="76"/>
  <c r="S23" i="76"/>
  <c r="R23" i="76"/>
  <c r="Q23" i="76"/>
  <c r="T22" i="76"/>
  <c r="S22" i="76"/>
  <c r="R22" i="76"/>
  <c r="Q22" i="76"/>
  <c r="T21" i="76"/>
  <c r="S21" i="76"/>
  <c r="R21" i="76"/>
  <c r="Q21" i="76"/>
  <c r="T20" i="76"/>
  <c r="Y17" i="76" s="1"/>
  <c r="S20" i="76"/>
  <c r="R20" i="76"/>
  <c r="Q20" i="76"/>
  <c r="T19" i="76"/>
  <c r="S19" i="76"/>
  <c r="R19" i="76"/>
  <c r="Q19" i="76"/>
  <c r="T18" i="76"/>
  <c r="S18" i="76"/>
  <c r="R18" i="76"/>
  <c r="W17" i="76" s="1"/>
  <c r="Q18" i="76"/>
  <c r="T17" i="76"/>
  <c r="S17" i="76"/>
  <c r="R17" i="76"/>
  <c r="Q17" i="76"/>
  <c r="U17" i="76" s="1"/>
  <c r="T16" i="76"/>
  <c r="S16" i="76"/>
  <c r="R16" i="76"/>
  <c r="Q16" i="76"/>
  <c r="U16" i="76" s="1"/>
  <c r="T15" i="76"/>
  <c r="S15" i="76"/>
  <c r="R15" i="76"/>
  <c r="Q15" i="76"/>
  <c r="T14" i="76"/>
  <c r="S14" i="76"/>
  <c r="R14" i="76"/>
  <c r="Q14" i="76"/>
  <c r="U14" i="76" s="1"/>
  <c r="T13" i="76"/>
  <c r="S13" i="76"/>
  <c r="R13" i="76"/>
  <c r="Q13" i="76"/>
  <c r="T12" i="76"/>
  <c r="S12" i="76"/>
  <c r="R12" i="76"/>
  <c r="Q12" i="76"/>
  <c r="U12" i="76" s="1"/>
  <c r="T11" i="76"/>
  <c r="S11" i="76"/>
  <c r="R11" i="76"/>
  <c r="Q11" i="76"/>
  <c r="U11" i="76" s="1"/>
  <c r="T10" i="76"/>
  <c r="S10" i="76"/>
  <c r="R10" i="76"/>
  <c r="Q10" i="76"/>
  <c r="U10" i="76" s="1"/>
  <c r="T9" i="76"/>
  <c r="S9" i="76"/>
  <c r="R9" i="76"/>
  <c r="Q9" i="76"/>
  <c r="T8" i="76"/>
  <c r="S8" i="76"/>
  <c r="R8" i="76"/>
  <c r="M8" i="76"/>
  <c r="Q8" i="76" s="1"/>
  <c r="T7" i="76"/>
  <c r="S7" i="76"/>
  <c r="R7" i="76"/>
  <c r="Q7" i="76"/>
  <c r="U7" i="76" s="1"/>
  <c r="T6" i="76"/>
  <c r="S6" i="76"/>
  <c r="R6" i="76"/>
  <c r="Q6" i="76"/>
  <c r="T5" i="76"/>
  <c r="S5" i="76"/>
  <c r="R5" i="76"/>
  <c r="Q5" i="76"/>
  <c r="T4" i="76"/>
  <c r="S4" i="76"/>
  <c r="S86" i="76" s="1"/>
  <c r="R4" i="76"/>
  <c r="Q4" i="76"/>
  <c r="Q86" i="76" s="1"/>
  <c r="T3" i="76"/>
  <c r="T85" i="76" s="1"/>
  <c r="S3" i="76"/>
  <c r="R3" i="76"/>
  <c r="Q3" i="76"/>
  <c r="U43" i="76" l="1"/>
  <c r="U57" i="76"/>
  <c r="U68" i="76"/>
  <c r="U71" i="76"/>
  <c r="U76" i="76"/>
  <c r="U3" i="76"/>
  <c r="U18" i="76"/>
  <c r="U21" i="76"/>
  <c r="U32" i="76"/>
  <c r="U46" i="76"/>
  <c r="U54" i="76"/>
  <c r="U79" i="76"/>
  <c r="R86" i="76"/>
  <c r="U15" i="76"/>
  <c r="U63" i="76"/>
  <c r="U82" i="76"/>
  <c r="U26" i="76"/>
  <c r="T86" i="76"/>
  <c r="T89" i="76" s="1"/>
  <c r="T90" i="76" s="1"/>
  <c r="U13" i="76"/>
  <c r="W29" i="76"/>
  <c r="W41" i="76"/>
  <c r="U80" i="76"/>
  <c r="X29" i="76"/>
  <c r="W71" i="76"/>
  <c r="X77" i="76"/>
  <c r="U49" i="76"/>
  <c r="U19" i="76"/>
  <c r="Y29" i="76"/>
  <c r="U64" i="76"/>
  <c r="U69" i="76"/>
  <c r="U35" i="76"/>
  <c r="U22" i="76"/>
  <c r="Y33" i="76"/>
  <c r="Y47" i="76"/>
  <c r="V53" i="76"/>
  <c r="W61" i="76"/>
  <c r="I61" i="76" s="1"/>
  <c r="Q85" i="76"/>
  <c r="Q89" i="76" s="1"/>
  <c r="Q90" i="76" s="1"/>
  <c r="U5" i="76"/>
  <c r="U20" i="76"/>
  <c r="U23" i="76"/>
  <c r="U34" i="76"/>
  <c r="U37" i="76"/>
  <c r="U48" i="76"/>
  <c r="U51" i="76"/>
  <c r="W77" i="76"/>
  <c r="U29" i="76"/>
  <c r="U85" i="76" s="1"/>
  <c r="R85" i="76"/>
  <c r="U6" i="76"/>
  <c r="W33" i="76"/>
  <c r="X41" i="76"/>
  <c r="W47" i="76"/>
  <c r="W53" i="76"/>
  <c r="U73" i="76"/>
  <c r="S85" i="76"/>
  <c r="S89" i="76" s="1"/>
  <c r="S90" i="76" s="1"/>
  <c r="U9" i="76"/>
  <c r="X17" i="76"/>
  <c r="X33" i="76"/>
  <c r="Y41" i="76"/>
  <c r="X47" i="76"/>
  <c r="U56" i="76"/>
  <c r="U59" i="76"/>
  <c r="Y67" i="76"/>
  <c r="I59" i="76"/>
  <c r="V3" i="76"/>
  <c r="U8" i="76"/>
  <c r="I41" i="76"/>
  <c r="W3" i="76"/>
  <c r="X23" i="76"/>
  <c r="I23" i="76" s="1"/>
  <c r="Y53" i="76"/>
  <c r="U60" i="76"/>
  <c r="Y77" i="76"/>
  <c r="U62" i="76"/>
  <c r="X3" i="76"/>
  <c r="V29" i="76"/>
  <c r="U4" i="76"/>
  <c r="U86" i="76" s="1"/>
  <c r="U42" i="76"/>
  <c r="Y3" i="76"/>
  <c r="V33" i="76"/>
  <c r="I33" i="76" s="1"/>
  <c r="V47" i="76"/>
  <c r="I47" i="76" s="1"/>
  <c r="V67" i="76"/>
  <c r="V17" i="76"/>
  <c r="V71" i="76"/>
  <c r="V77" i="76"/>
  <c r="V75" i="76"/>
  <c r="I75" i="76" s="1"/>
  <c r="I3" i="76" l="1"/>
  <c r="U89" i="76"/>
  <c r="U90" i="76" s="1"/>
  <c r="I29" i="76"/>
  <c r="I71" i="76"/>
  <c r="I17" i="76"/>
  <c r="I53" i="76"/>
  <c r="I67" i="76"/>
  <c r="R89" i="76"/>
  <c r="R90" i="76" s="1"/>
  <c r="I77" i="76"/>
  <c r="T82" i="75" l="1"/>
  <c r="S82" i="75"/>
  <c r="R82" i="75"/>
  <c r="Q82" i="75"/>
  <c r="U82" i="75" s="1"/>
  <c r="T81" i="75"/>
  <c r="S81" i="75"/>
  <c r="R81" i="75"/>
  <c r="Q81" i="75"/>
  <c r="U81" i="75" s="1"/>
  <c r="T80" i="75"/>
  <c r="Y79" i="75" s="1"/>
  <c r="S80" i="75"/>
  <c r="X79" i="75" s="1"/>
  <c r="R80" i="75"/>
  <c r="W79" i="75" s="1"/>
  <c r="Q80" i="75"/>
  <c r="T79" i="75"/>
  <c r="S79" i="75"/>
  <c r="R79" i="75"/>
  <c r="U79" i="75" s="1"/>
  <c r="Q79" i="75"/>
  <c r="T78" i="75"/>
  <c r="S78" i="75"/>
  <c r="X75" i="75" s="1"/>
  <c r="R78" i="75"/>
  <c r="Q78" i="75"/>
  <c r="T77" i="75"/>
  <c r="S77" i="75"/>
  <c r="R77" i="75"/>
  <c r="Q77" i="75"/>
  <c r="T76" i="75"/>
  <c r="S76" i="75"/>
  <c r="R76" i="75"/>
  <c r="U76" i="75" s="1"/>
  <c r="Q76" i="75"/>
  <c r="T75" i="75"/>
  <c r="S75" i="75"/>
  <c r="R75" i="75"/>
  <c r="Q75" i="75"/>
  <c r="T74" i="75"/>
  <c r="S74" i="75"/>
  <c r="R74" i="75"/>
  <c r="Q74" i="75"/>
  <c r="V71" i="75" s="1"/>
  <c r="T73" i="75"/>
  <c r="S73" i="75"/>
  <c r="R73" i="75"/>
  <c r="Q73" i="75"/>
  <c r="U73" i="75" s="1"/>
  <c r="T72" i="75"/>
  <c r="S72" i="75"/>
  <c r="U72" i="75" s="1"/>
  <c r="R72" i="75"/>
  <c r="Q72" i="75"/>
  <c r="W71" i="75"/>
  <c r="T71" i="75"/>
  <c r="S71" i="75"/>
  <c r="R71" i="75"/>
  <c r="Q71" i="75"/>
  <c r="T70" i="75"/>
  <c r="Y69" i="75" s="1"/>
  <c r="S70" i="75"/>
  <c r="X69" i="75" s="1"/>
  <c r="R70" i="75"/>
  <c r="Q70" i="75"/>
  <c r="V69" i="75" s="1"/>
  <c r="T69" i="75"/>
  <c r="S69" i="75"/>
  <c r="R69" i="75"/>
  <c r="Q69" i="75"/>
  <c r="T68" i="75"/>
  <c r="S68" i="75"/>
  <c r="R68" i="75"/>
  <c r="Q68" i="75"/>
  <c r="V65" i="75" s="1"/>
  <c r="T67" i="75"/>
  <c r="S67" i="75"/>
  <c r="R67" i="75"/>
  <c r="Q67" i="75"/>
  <c r="T66" i="75"/>
  <c r="S66" i="75"/>
  <c r="R66" i="75"/>
  <c r="U66" i="75" s="1"/>
  <c r="Q66" i="75"/>
  <c r="X65" i="75"/>
  <c r="T65" i="75"/>
  <c r="S65" i="75"/>
  <c r="R65" i="75"/>
  <c r="Q65" i="75"/>
  <c r="T64" i="75"/>
  <c r="S64" i="75"/>
  <c r="R64" i="75"/>
  <c r="Q64" i="75"/>
  <c r="T63" i="75"/>
  <c r="S63" i="75"/>
  <c r="R63" i="75"/>
  <c r="Q63" i="75"/>
  <c r="T62" i="75"/>
  <c r="Y61" i="75" s="1"/>
  <c r="S62" i="75"/>
  <c r="R62" i="75"/>
  <c r="Q62" i="75"/>
  <c r="V61" i="75"/>
  <c r="T61" i="75"/>
  <c r="S61" i="75"/>
  <c r="R61" i="75"/>
  <c r="Q61" i="75"/>
  <c r="T60" i="75"/>
  <c r="S60" i="75"/>
  <c r="X57" i="75" s="1"/>
  <c r="R60" i="75"/>
  <c r="Q60" i="75"/>
  <c r="O60" i="75"/>
  <c r="T59" i="75"/>
  <c r="S59" i="75"/>
  <c r="R59" i="75"/>
  <c r="Q59" i="75"/>
  <c r="U59" i="75" s="1"/>
  <c r="T58" i="75"/>
  <c r="S58" i="75"/>
  <c r="M58" i="75"/>
  <c r="N58" i="75" s="1"/>
  <c r="R58" i="75" s="1"/>
  <c r="Y57" i="75"/>
  <c r="U57" i="75"/>
  <c r="T57" i="75"/>
  <c r="S57" i="75"/>
  <c r="R57" i="75"/>
  <c r="Q57" i="75"/>
  <c r="T56" i="75"/>
  <c r="S56" i="75"/>
  <c r="R56" i="75"/>
  <c r="Q56" i="75"/>
  <c r="T55" i="75"/>
  <c r="S55" i="75"/>
  <c r="R55" i="75"/>
  <c r="Q55" i="75"/>
  <c r="U54" i="75"/>
  <c r="T54" i="75"/>
  <c r="S54" i="75"/>
  <c r="R54" i="75"/>
  <c r="Q54" i="75"/>
  <c r="T53" i="75"/>
  <c r="S53" i="75"/>
  <c r="R53" i="75"/>
  <c r="Q53" i="75"/>
  <c r="U53" i="75" s="1"/>
  <c r="T52" i="75"/>
  <c r="Y51" i="75" s="1"/>
  <c r="S52" i="75"/>
  <c r="X51" i="75" s="1"/>
  <c r="R52" i="75"/>
  <c r="W51" i="75" s="1"/>
  <c r="Q52" i="75"/>
  <c r="T51" i="75"/>
  <c r="S51" i="75"/>
  <c r="R51" i="75"/>
  <c r="Q51" i="75"/>
  <c r="T50" i="75"/>
  <c r="S50" i="75"/>
  <c r="R50" i="75"/>
  <c r="Q50" i="75"/>
  <c r="U50" i="75" s="1"/>
  <c r="T49" i="75"/>
  <c r="S49" i="75"/>
  <c r="R49" i="75"/>
  <c r="Q49" i="75"/>
  <c r="T48" i="75"/>
  <c r="S48" i="75"/>
  <c r="R48" i="75"/>
  <c r="U48" i="75" s="1"/>
  <c r="Q48" i="75"/>
  <c r="T47" i="75"/>
  <c r="S47" i="75"/>
  <c r="R47" i="75"/>
  <c r="Q47" i="75"/>
  <c r="U47" i="75" s="1"/>
  <c r="T46" i="75"/>
  <c r="S46" i="75"/>
  <c r="R46" i="75"/>
  <c r="Q46" i="75"/>
  <c r="T45" i="75"/>
  <c r="S45" i="75"/>
  <c r="R45" i="75"/>
  <c r="Q45" i="75"/>
  <c r="U45" i="75" s="1"/>
  <c r="T44" i="75"/>
  <c r="S44" i="75"/>
  <c r="R44" i="75"/>
  <c r="Q44" i="75"/>
  <c r="U44" i="75" s="1"/>
  <c r="X43" i="75"/>
  <c r="U43" i="75"/>
  <c r="T43" i="75"/>
  <c r="S43" i="75"/>
  <c r="R43" i="75"/>
  <c r="Q43" i="75"/>
  <c r="T42" i="75"/>
  <c r="S42" i="75"/>
  <c r="R42" i="75"/>
  <c r="Q42" i="75"/>
  <c r="T41" i="75"/>
  <c r="S41" i="75"/>
  <c r="R41" i="75"/>
  <c r="Q41" i="75"/>
  <c r="T40" i="75"/>
  <c r="S40" i="75"/>
  <c r="R40" i="75"/>
  <c r="Q40" i="75"/>
  <c r="U40" i="75" s="1"/>
  <c r="T39" i="75"/>
  <c r="S39" i="75"/>
  <c r="R39" i="75"/>
  <c r="Q39" i="75"/>
  <c r="T38" i="75"/>
  <c r="S38" i="75"/>
  <c r="R38" i="75"/>
  <c r="Q38" i="75"/>
  <c r="T37" i="75"/>
  <c r="S37" i="75"/>
  <c r="R37" i="75"/>
  <c r="Q37" i="75"/>
  <c r="T36" i="75"/>
  <c r="S36" i="75"/>
  <c r="R36" i="75"/>
  <c r="Q36" i="75"/>
  <c r="U36" i="75" s="1"/>
  <c r="T35" i="75"/>
  <c r="S35" i="75"/>
  <c r="R35" i="75"/>
  <c r="Q35" i="75"/>
  <c r="T34" i="75"/>
  <c r="S34" i="75"/>
  <c r="R34" i="75"/>
  <c r="Q34" i="75"/>
  <c r="T33" i="75"/>
  <c r="S33" i="75"/>
  <c r="R33" i="75"/>
  <c r="Q33" i="75"/>
  <c r="U33" i="75" s="1"/>
  <c r="T32" i="75"/>
  <c r="S32" i="75"/>
  <c r="R32" i="75"/>
  <c r="Q32" i="75"/>
  <c r="T31" i="75"/>
  <c r="S31" i="75"/>
  <c r="R31" i="75"/>
  <c r="Q31" i="75"/>
  <c r="U31" i="75" s="1"/>
  <c r="T30" i="75"/>
  <c r="S30" i="75"/>
  <c r="X27" i="75" s="1"/>
  <c r="R30" i="75"/>
  <c r="Q30" i="75"/>
  <c r="T29" i="75"/>
  <c r="S29" i="75"/>
  <c r="R29" i="75"/>
  <c r="Q29" i="75"/>
  <c r="T28" i="75"/>
  <c r="S28" i="75"/>
  <c r="R28" i="75"/>
  <c r="Q28" i="75"/>
  <c r="U28" i="75" s="1"/>
  <c r="T27" i="75"/>
  <c r="S27" i="75"/>
  <c r="R27" i="75"/>
  <c r="Q27" i="75"/>
  <c r="U26" i="75"/>
  <c r="T26" i="75"/>
  <c r="S26" i="75"/>
  <c r="R26" i="75"/>
  <c r="Q26" i="75"/>
  <c r="Y25" i="75"/>
  <c r="X25" i="75"/>
  <c r="W25" i="75"/>
  <c r="V25" i="75"/>
  <c r="T25" i="75"/>
  <c r="S25" i="75"/>
  <c r="R25" i="75"/>
  <c r="Q25" i="75"/>
  <c r="T24" i="75"/>
  <c r="Y23" i="75" s="1"/>
  <c r="S24" i="75"/>
  <c r="X23" i="75" s="1"/>
  <c r="R24" i="75"/>
  <c r="Q24" i="75"/>
  <c r="W23" i="75"/>
  <c r="V23" i="75"/>
  <c r="T23" i="75"/>
  <c r="S23" i="75"/>
  <c r="R23" i="75"/>
  <c r="Q23" i="75"/>
  <c r="U23" i="75" s="1"/>
  <c r="T22" i="75"/>
  <c r="Y21" i="75" s="1"/>
  <c r="S22" i="75"/>
  <c r="U22" i="75" s="1"/>
  <c r="R22" i="75"/>
  <c r="Q22" i="75"/>
  <c r="M22" i="75"/>
  <c r="W21" i="75"/>
  <c r="V21" i="75"/>
  <c r="T21" i="75"/>
  <c r="S21" i="75"/>
  <c r="R21" i="75"/>
  <c r="Q21" i="75"/>
  <c r="U21" i="75" s="1"/>
  <c r="T20" i="75"/>
  <c r="Y19" i="75" s="1"/>
  <c r="S20" i="75"/>
  <c r="R20" i="75"/>
  <c r="M20" i="75"/>
  <c r="Q20" i="75" s="1"/>
  <c r="V19" i="75" s="1"/>
  <c r="W19" i="75"/>
  <c r="T19" i="75"/>
  <c r="S19" i="75"/>
  <c r="R19" i="75"/>
  <c r="Q19" i="75"/>
  <c r="U19" i="75" s="1"/>
  <c r="T18" i="75"/>
  <c r="Y17" i="75" s="1"/>
  <c r="S18" i="75"/>
  <c r="X17" i="75" s="1"/>
  <c r="R18" i="75"/>
  <c r="W17" i="75" s="1"/>
  <c r="Q18" i="75"/>
  <c r="V17" i="75" s="1"/>
  <c r="T17" i="75"/>
  <c r="U17" i="75" s="1"/>
  <c r="S17" i="75"/>
  <c r="R17" i="75"/>
  <c r="Q17" i="75"/>
  <c r="T16" i="75"/>
  <c r="Y15" i="75" s="1"/>
  <c r="S16" i="75"/>
  <c r="X15" i="75" s="1"/>
  <c r="R16" i="75"/>
  <c r="W15" i="75" s="1"/>
  <c r="Q16" i="75"/>
  <c r="T15" i="75"/>
  <c r="S15" i="75"/>
  <c r="R15" i="75"/>
  <c r="Q15" i="75"/>
  <c r="T14" i="75"/>
  <c r="S14" i="75"/>
  <c r="X13" i="75" s="1"/>
  <c r="R14" i="75"/>
  <c r="W13" i="75" s="1"/>
  <c r="Q14" i="75"/>
  <c r="Y13" i="75"/>
  <c r="T13" i="75"/>
  <c r="S13" i="75"/>
  <c r="R13" i="75"/>
  <c r="Q13" i="75"/>
  <c r="T12" i="75"/>
  <c r="S12" i="75"/>
  <c r="R12" i="75"/>
  <c r="W11" i="75" s="1"/>
  <c r="Q12" i="75"/>
  <c r="U12" i="75" s="1"/>
  <c r="Y11" i="75"/>
  <c r="X11" i="75"/>
  <c r="T11" i="75"/>
  <c r="S11" i="75"/>
  <c r="R11" i="75"/>
  <c r="Q11" i="75"/>
  <c r="T10" i="75"/>
  <c r="Y9" i="75" s="1"/>
  <c r="Q10" i="75"/>
  <c r="O10" i="75"/>
  <c r="S10" i="75" s="1"/>
  <c r="X9" i="75" s="1"/>
  <c r="N10" i="75"/>
  <c r="R10" i="75" s="1"/>
  <c r="W9" i="75" s="1"/>
  <c r="T9" i="75"/>
  <c r="S9" i="75"/>
  <c r="R9" i="75"/>
  <c r="Q9" i="75"/>
  <c r="U9" i="75" s="1"/>
  <c r="T8" i="75"/>
  <c r="Y7" i="75" s="1"/>
  <c r="S8" i="75"/>
  <c r="X7" i="75" s="1"/>
  <c r="R8" i="75"/>
  <c r="Q8" i="75"/>
  <c r="V7" i="75" s="1"/>
  <c r="T7" i="75"/>
  <c r="S7" i="75"/>
  <c r="R7" i="75"/>
  <c r="Q7" i="75"/>
  <c r="U7" i="75" s="1"/>
  <c r="T6" i="75"/>
  <c r="S6" i="75"/>
  <c r="R6" i="75"/>
  <c r="W5" i="75" s="1"/>
  <c r="Q6" i="75"/>
  <c r="U6" i="75" s="1"/>
  <c r="Y5" i="75"/>
  <c r="X5" i="75"/>
  <c r="T5" i="75"/>
  <c r="S5" i="75"/>
  <c r="R5" i="75"/>
  <c r="Q5" i="75"/>
  <c r="U5" i="75" s="1"/>
  <c r="T4" i="75"/>
  <c r="S4" i="75"/>
  <c r="S84" i="75" s="1"/>
  <c r="R4" i="75"/>
  <c r="R84" i="75" s="1"/>
  <c r="Q4" i="75"/>
  <c r="V3" i="75" s="1"/>
  <c r="Y3" i="75"/>
  <c r="X3" i="75"/>
  <c r="T3" i="75"/>
  <c r="S3" i="75"/>
  <c r="R3" i="75"/>
  <c r="Q3" i="75"/>
  <c r="Q83" i="75" s="1"/>
  <c r="U11" i="75" l="1"/>
  <c r="U25" i="75"/>
  <c r="U35" i="75"/>
  <c r="U41" i="75"/>
  <c r="U52" i="75"/>
  <c r="U60" i="75"/>
  <c r="U27" i="75"/>
  <c r="U62" i="75"/>
  <c r="U65" i="75"/>
  <c r="I65" i="75"/>
  <c r="U70" i="75"/>
  <c r="U75" i="75"/>
  <c r="U78" i="75"/>
  <c r="U55" i="75"/>
  <c r="W57" i="75"/>
  <c r="U63" i="75"/>
  <c r="W65" i="75"/>
  <c r="V75" i="75"/>
  <c r="U80" i="75"/>
  <c r="I25" i="75"/>
  <c r="W35" i="75"/>
  <c r="U39" i="75"/>
  <c r="U61" i="75"/>
  <c r="U71" i="75"/>
  <c r="W75" i="75"/>
  <c r="T84" i="75"/>
  <c r="T87" i="75" s="1"/>
  <c r="T88" i="75" s="1"/>
  <c r="I23" i="75"/>
  <c r="U30" i="75"/>
  <c r="X35" i="75"/>
  <c r="Y43" i="75"/>
  <c r="U56" i="75"/>
  <c r="U68" i="75"/>
  <c r="U4" i="75"/>
  <c r="Y35" i="75"/>
  <c r="U42" i="75"/>
  <c r="R83" i="75"/>
  <c r="R87" i="75" s="1"/>
  <c r="R88" i="75" s="1"/>
  <c r="U34" i="75"/>
  <c r="U37" i="75"/>
  <c r="U64" i="75"/>
  <c r="S83" i="75"/>
  <c r="S87" i="75" s="1"/>
  <c r="S88" i="75" s="1"/>
  <c r="W27" i="75"/>
  <c r="V51" i="75"/>
  <c r="I51" i="75" s="1"/>
  <c r="W61" i="75"/>
  <c r="I61" i="75" s="1"/>
  <c r="Y65" i="75"/>
  <c r="U69" i="75"/>
  <c r="Y75" i="75"/>
  <c r="I75" i="75" s="1"/>
  <c r="T83" i="75"/>
  <c r="U15" i="75"/>
  <c r="U51" i="75"/>
  <c r="X61" i="75"/>
  <c r="U67" i="75"/>
  <c r="X71" i="75"/>
  <c r="Y71" i="75"/>
  <c r="U77" i="75"/>
  <c r="V79" i="75"/>
  <c r="I79" i="75" s="1"/>
  <c r="U13" i="75"/>
  <c r="U20" i="75"/>
  <c r="U29" i="75"/>
  <c r="U32" i="75"/>
  <c r="U46" i="75"/>
  <c r="U74" i="75"/>
  <c r="W3" i="75"/>
  <c r="I3" i="75" s="1"/>
  <c r="I7" i="75"/>
  <c r="U16" i="75"/>
  <c r="U38" i="75"/>
  <c r="W43" i="75"/>
  <c r="U49" i="75"/>
  <c r="W69" i="75"/>
  <c r="I69" i="75" s="1"/>
  <c r="U10" i="75"/>
  <c r="I71" i="75"/>
  <c r="I17" i="75"/>
  <c r="U18" i="75"/>
  <c r="Y27" i="75"/>
  <c r="U3" i="75"/>
  <c r="V5" i="75"/>
  <c r="I5" i="75" s="1"/>
  <c r="V27" i="75"/>
  <c r="I27" i="75" s="1"/>
  <c r="Q58" i="75"/>
  <c r="U24" i="75"/>
  <c r="V43" i="75"/>
  <c r="I43" i="75" s="1"/>
  <c r="V15" i="75"/>
  <c r="I15" i="75" s="1"/>
  <c r="X19" i="75"/>
  <c r="I19" i="75" s="1"/>
  <c r="X21" i="75"/>
  <c r="I21" i="75" s="1"/>
  <c r="V9" i="75"/>
  <c r="I9" i="75" s="1"/>
  <c r="V13" i="75"/>
  <c r="I13" i="75" s="1"/>
  <c r="U14" i="75"/>
  <c r="V35" i="75"/>
  <c r="U8" i="75"/>
  <c r="V11" i="75"/>
  <c r="I11" i="75" s="1"/>
  <c r="U83" i="75" l="1"/>
  <c r="I35" i="75"/>
  <c r="U84" i="75"/>
  <c r="U58" i="75"/>
  <c r="V57" i="75"/>
  <c r="I57" i="75" s="1"/>
  <c r="Q84" i="75"/>
  <c r="Q87" i="75" s="1"/>
  <c r="Q88" i="75" s="1"/>
  <c r="U87" i="75" l="1"/>
  <c r="U88" i="75" s="1"/>
  <c r="T64" i="74"/>
  <c r="S64" i="74"/>
  <c r="R64" i="74"/>
  <c r="Q64" i="74"/>
  <c r="U64" i="74" s="1"/>
  <c r="T63" i="74"/>
  <c r="S63" i="74"/>
  <c r="R63" i="74"/>
  <c r="Q63" i="74"/>
  <c r="U63" i="74" s="1"/>
  <c r="T62" i="74"/>
  <c r="S62" i="74"/>
  <c r="X59" i="74" s="1"/>
  <c r="R62" i="74"/>
  <c r="Q62" i="74"/>
  <c r="T61" i="74"/>
  <c r="S61" i="74"/>
  <c r="R61" i="74"/>
  <c r="Q61" i="74"/>
  <c r="U61" i="74" s="1"/>
  <c r="T60" i="74"/>
  <c r="S60" i="74"/>
  <c r="R60" i="74"/>
  <c r="Q60" i="74"/>
  <c r="U60" i="74" s="1"/>
  <c r="W59" i="74"/>
  <c r="T59" i="74"/>
  <c r="S59" i="74"/>
  <c r="R59" i="74"/>
  <c r="Q59" i="74"/>
  <c r="U59" i="74" s="1"/>
  <c r="T58" i="74"/>
  <c r="S58" i="74"/>
  <c r="R58" i="74"/>
  <c r="Q58" i="74"/>
  <c r="U58" i="74" s="1"/>
  <c r="T57" i="74"/>
  <c r="S57" i="74"/>
  <c r="R57" i="74"/>
  <c r="Q57" i="74"/>
  <c r="T56" i="74"/>
  <c r="S56" i="74"/>
  <c r="X53" i="74" s="1"/>
  <c r="R56" i="74"/>
  <c r="Q56" i="74"/>
  <c r="U56" i="74" s="1"/>
  <c r="T55" i="74"/>
  <c r="S55" i="74"/>
  <c r="R55" i="74"/>
  <c r="Q55" i="74"/>
  <c r="T54" i="74"/>
  <c r="Y53" i="74" s="1"/>
  <c r="S54" i="74"/>
  <c r="R54" i="74"/>
  <c r="Q54" i="74"/>
  <c r="T53" i="74"/>
  <c r="S53" i="74"/>
  <c r="R53" i="74"/>
  <c r="U53" i="74" s="1"/>
  <c r="Q53" i="74"/>
  <c r="T52" i="74"/>
  <c r="S52" i="74"/>
  <c r="X49" i="74" s="1"/>
  <c r="R52" i="74"/>
  <c r="Q52" i="74"/>
  <c r="U52" i="74" s="1"/>
  <c r="T51" i="74"/>
  <c r="S51" i="74"/>
  <c r="Q51" i="74"/>
  <c r="U51" i="74" s="1"/>
  <c r="T50" i="74"/>
  <c r="S50" i="74"/>
  <c r="R50" i="74"/>
  <c r="Q50" i="74"/>
  <c r="T49" i="74"/>
  <c r="S49" i="74"/>
  <c r="R49" i="74"/>
  <c r="U49" i="74" s="1"/>
  <c r="Q49" i="74"/>
  <c r="S48" i="74"/>
  <c r="R48" i="74"/>
  <c r="Q48" i="74"/>
  <c r="P48" i="74"/>
  <c r="T48" i="74" s="1"/>
  <c r="T47" i="74"/>
  <c r="S47" i="74"/>
  <c r="R47" i="74"/>
  <c r="Q47" i="74"/>
  <c r="T46" i="74"/>
  <c r="Y43" i="74" s="1"/>
  <c r="S46" i="74"/>
  <c r="R46" i="74"/>
  <c r="W43" i="74" s="1"/>
  <c r="Q46" i="74"/>
  <c r="T45" i="74"/>
  <c r="S45" i="74"/>
  <c r="R45" i="74"/>
  <c r="Q45" i="74"/>
  <c r="T44" i="74"/>
  <c r="S44" i="74"/>
  <c r="R44" i="74"/>
  <c r="Q44" i="74"/>
  <c r="U44" i="74" s="1"/>
  <c r="V43" i="74"/>
  <c r="T43" i="74"/>
  <c r="S43" i="74"/>
  <c r="R43" i="74"/>
  <c r="Q43" i="74"/>
  <c r="T42" i="74"/>
  <c r="Y41" i="74" s="1"/>
  <c r="S42" i="74"/>
  <c r="R42" i="74"/>
  <c r="W41" i="74" s="1"/>
  <c r="Q42" i="74"/>
  <c r="X41" i="74"/>
  <c r="V41" i="74"/>
  <c r="I41" i="74" s="1"/>
  <c r="T41" i="74"/>
  <c r="U41" i="74" s="1"/>
  <c r="S41" i="74"/>
  <c r="R41" i="74"/>
  <c r="Q41" i="74"/>
  <c r="T40" i="74"/>
  <c r="S40" i="74"/>
  <c r="R40" i="74"/>
  <c r="Q40" i="74"/>
  <c r="U40" i="74" s="1"/>
  <c r="T39" i="74"/>
  <c r="S39" i="74"/>
  <c r="R39" i="74"/>
  <c r="Q39" i="74"/>
  <c r="U39" i="74" s="1"/>
  <c r="U38" i="74"/>
  <c r="T38" i="74"/>
  <c r="S38" i="74"/>
  <c r="R38" i="74"/>
  <c r="Q38" i="74"/>
  <c r="T37" i="74"/>
  <c r="S37" i="74"/>
  <c r="R37" i="74"/>
  <c r="U37" i="74" s="1"/>
  <c r="Q37" i="74"/>
  <c r="T36" i="74"/>
  <c r="S36" i="74"/>
  <c r="R36" i="74"/>
  <c r="U36" i="74" s="1"/>
  <c r="Q36" i="74"/>
  <c r="T35" i="74"/>
  <c r="S35" i="74"/>
  <c r="R35" i="74"/>
  <c r="Q35" i="74"/>
  <c r="T34" i="74"/>
  <c r="S34" i="74"/>
  <c r="R34" i="74"/>
  <c r="Q34" i="74"/>
  <c r="T33" i="74"/>
  <c r="S33" i="74"/>
  <c r="R33" i="74"/>
  <c r="U33" i="74" s="1"/>
  <c r="Q33" i="74"/>
  <c r="T32" i="74"/>
  <c r="S32" i="74"/>
  <c r="R32" i="74"/>
  <c r="Q32" i="74"/>
  <c r="U32" i="74" s="1"/>
  <c r="T31" i="74"/>
  <c r="S31" i="74"/>
  <c r="R31" i="74"/>
  <c r="Q31" i="74"/>
  <c r="T30" i="74"/>
  <c r="S30" i="74"/>
  <c r="R30" i="74"/>
  <c r="U30" i="74" s="1"/>
  <c r="Q30" i="74"/>
  <c r="T29" i="74"/>
  <c r="S29" i="74"/>
  <c r="R29" i="74"/>
  <c r="Q29" i="74"/>
  <c r="T28" i="74"/>
  <c r="S28" i="74"/>
  <c r="X25" i="74" s="1"/>
  <c r="R28" i="74"/>
  <c r="Q28" i="74"/>
  <c r="T27" i="74"/>
  <c r="S27" i="74"/>
  <c r="R27" i="74"/>
  <c r="Q27" i="74"/>
  <c r="T26" i="74"/>
  <c r="S26" i="74"/>
  <c r="R26" i="74"/>
  <c r="Q26" i="74"/>
  <c r="U26" i="74" s="1"/>
  <c r="T25" i="74"/>
  <c r="S25" i="74"/>
  <c r="R25" i="74"/>
  <c r="Q25" i="74"/>
  <c r="U24" i="74"/>
  <c r="T24" i="74"/>
  <c r="S24" i="74"/>
  <c r="R24" i="74"/>
  <c r="Q24" i="74"/>
  <c r="T23" i="74"/>
  <c r="S23" i="74"/>
  <c r="R23" i="74"/>
  <c r="U23" i="74" s="1"/>
  <c r="Q23" i="74"/>
  <c r="T22" i="74"/>
  <c r="S22" i="74"/>
  <c r="R22" i="74"/>
  <c r="Q22" i="74"/>
  <c r="T21" i="74"/>
  <c r="S21" i="74"/>
  <c r="R21" i="74"/>
  <c r="Q21" i="74"/>
  <c r="T20" i="74"/>
  <c r="S20" i="74"/>
  <c r="R20" i="74"/>
  <c r="Q20" i="74"/>
  <c r="U20" i="74" s="1"/>
  <c r="T19" i="74"/>
  <c r="S19" i="74"/>
  <c r="R19" i="74"/>
  <c r="Q19" i="74"/>
  <c r="U19" i="74" s="1"/>
  <c r="T18" i="74"/>
  <c r="S18" i="74"/>
  <c r="R18" i="74"/>
  <c r="Q18" i="74"/>
  <c r="T17" i="74"/>
  <c r="S17" i="74"/>
  <c r="R17" i="74"/>
  <c r="Q17" i="74"/>
  <c r="U17" i="74" s="1"/>
  <c r="T16" i="74"/>
  <c r="S16" i="74"/>
  <c r="R16" i="74"/>
  <c r="Q16" i="74"/>
  <c r="T15" i="74"/>
  <c r="S15" i="74"/>
  <c r="R15" i="74"/>
  <c r="Q15" i="74"/>
  <c r="T14" i="74"/>
  <c r="S14" i="74"/>
  <c r="R14" i="74"/>
  <c r="Q14" i="74"/>
  <c r="U14" i="74" s="1"/>
  <c r="T13" i="74"/>
  <c r="S13" i="74"/>
  <c r="R13" i="74"/>
  <c r="Q13" i="74"/>
  <c r="U13" i="74" s="1"/>
  <c r="T12" i="74"/>
  <c r="S12" i="74"/>
  <c r="R12" i="74"/>
  <c r="Q12" i="74"/>
  <c r="T11" i="74"/>
  <c r="S11" i="74"/>
  <c r="R11" i="74"/>
  <c r="Q11" i="74"/>
  <c r="U11" i="74" s="1"/>
  <c r="T10" i="74"/>
  <c r="Y9" i="74" s="1"/>
  <c r="S10" i="74"/>
  <c r="X9" i="74" s="1"/>
  <c r="R10" i="74"/>
  <c r="U10" i="74" s="1"/>
  <c r="Q10" i="74"/>
  <c r="T9" i="74"/>
  <c r="S9" i="74"/>
  <c r="R9" i="74"/>
  <c r="Q9" i="74"/>
  <c r="U9" i="74" s="1"/>
  <c r="T8" i="74"/>
  <c r="S8" i="74"/>
  <c r="R8" i="74"/>
  <c r="Q8" i="74"/>
  <c r="T7" i="74"/>
  <c r="S7" i="74"/>
  <c r="R7" i="74"/>
  <c r="Q7" i="74"/>
  <c r="T6" i="74"/>
  <c r="S6" i="74"/>
  <c r="R6" i="74"/>
  <c r="Q6" i="74"/>
  <c r="U6" i="74" s="1"/>
  <c r="T5" i="74"/>
  <c r="S5" i="74"/>
  <c r="R5" i="74"/>
  <c r="Q5" i="74"/>
  <c r="U5" i="74" s="1"/>
  <c r="T4" i="74"/>
  <c r="T66" i="74" s="1"/>
  <c r="S4" i="74"/>
  <c r="R4" i="74"/>
  <c r="Q4" i="74"/>
  <c r="T3" i="74"/>
  <c r="S3" i="74"/>
  <c r="R3" i="74"/>
  <c r="Q3" i="74"/>
  <c r="U22" i="74" l="1"/>
  <c r="U34" i="74"/>
  <c r="U47" i="74"/>
  <c r="U25" i="74"/>
  <c r="U31" i="74"/>
  <c r="W33" i="74"/>
  <c r="X43" i="74"/>
  <c r="I43" i="74" s="1"/>
  <c r="U50" i="74"/>
  <c r="U55" i="74"/>
  <c r="R65" i="74"/>
  <c r="W25" i="74"/>
  <c r="W49" i="74"/>
  <c r="Y59" i="74"/>
  <c r="W9" i="74"/>
  <c r="Q65" i="74"/>
  <c r="S65" i="74"/>
  <c r="W3" i="74"/>
  <c r="U28" i="74"/>
  <c r="Y33" i="74"/>
  <c r="U8" i="74"/>
  <c r="X33" i="74"/>
  <c r="U45" i="74"/>
  <c r="Y49" i="74"/>
  <c r="T65" i="74"/>
  <c r="T69" i="74" s="1"/>
  <c r="T70" i="74" s="1"/>
  <c r="Y3" i="74"/>
  <c r="U12" i="74"/>
  <c r="U18" i="74"/>
  <c r="U21" i="74"/>
  <c r="U43" i="74"/>
  <c r="U62" i="74"/>
  <c r="U4" i="74"/>
  <c r="U7" i="74"/>
  <c r="V9" i="74"/>
  <c r="I9" i="74" s="1"/>
  <c r="U54" i="74"/>
  <c r="R66" i="74"/>
  <c r="R69" i="74" s="1"/>
  <c r="R70" i="74" s="1"/>
  <c r="X17" i="74"/>
  <c r="Y25" i="74"/>
  <c r="U29" i="74"/>
  <c r="U35" i="74"/>
  <c r="W53" i="74"/>
  <c r="W17" i="74"/>
  <c r="X3" i="74"/>
  <c r="U15" i="74"/>
  <c r="Y17" i="74"/>
  <c r="U27" i="74"/>
  <c r="U46" i="74"/>
  <c r="U57" i="74"/>
  <c r="U48" i="74"/>
  <c r="U66" i="74"/>
  <c r="U3" i="74"/>
  <c r="U65" i="74" s="1"/>
  <c r="U42" i="74"/>
  <c r="Q66" i="74"/>
  <c r="Q69" i="74" s="1"/>
  <c r="Q70" i="74" s="1"/>
  <c r="V3" i="74"/>
  <c r="I3" i="74" s="1"/>
  <c r="V17" i="74"/>
  <c r="S66" i="74"/>
  <c r="S69" i="74" s="1"/>
  <c r="S70" i="74" s="1"/>
  <c r="U16" i="74"/>
  <c r="V33" i="74"/>
  <c r="V49" i="74"/>
  <c r="V53" i="74"/>
  <c r="I53" i="74" s="1"/>
  <c r="V25" i="74"/>
  <c r="V59" i="74"/>
  <c r="I59" i="74" s="1"/>
  <c r="I17" i="74" l="1"/>
  <c r="U69" i="74"/>
  <c r="U70" i="74" s="1"/>
  <c r="I25" i="74"/>
  <c r="I49" i="74"/>
  <c r="I33" i="74"/>
  <c r="T72" i="73"/>
  <c r="S72" i="73"/>
  <c r="R72" i="73"/>
  <c r="U72" i="73" s="1"/>
  <c r="Q72" i="73"/>
  <c r="T71" i="73"/>
  <c r="S71" i="73"/>
  <c r="R71" i="73"/>
  <c r="Q71" i="73"/>
  <c r="T70" i="73"/>
  <c r="S70" i="73"/>
  <c r="R70" i="73"/>
  <c r="Q70" i="73"/>
  <c r="T69" i="73"/>
  <c r="S69" i="73"/>
  <c r="R69" i="73"/>
  <c r="Q69" i="73"/>
  <c r="T68" i="73"/>
  <c r="Y65" i="73" s="1"/>
  <c r="S68" i="73"/>
  <c r="R68" i="73"/>
  <c r="Q68" i="73"/>
  <c r="T67" i="73"/>
  <c r="S67" i="73"/>
  <c r="R67" i="73"/>
  <c r="U67" i="73" s="1"/>
  <c r="Q67" i="73"/>
  <c r="T66" i="73"/>
  <c r="S66" i="73"/>
  <c r="R66" i="73"/>
  <c r="Q66" i="73"/>
  <c r="T65" i="73"/>
  <c r="S65" i="73"/>
  <c r="R65" i="73"/>
  <c r="Q65" i="73"/>
  <c r="T64" i="73"/>
  <c r="S64" i="73"/>
  <c r="R64" i="73"/>
  <c r="W63" i="73" s="1"/>
  <c r="Q64" i="73"/>
  <c r="U64" i="73" s="1"/>
  <c r="Y63" i="73"/>
  <c r="X63" i="73"/>
  <c r="T63" i="73"/>
  <c r="S63" i="73"/>
  <c r="R63" i="73"/>
  <c r="Q63" i="73"/>
  <c r="U63" i="73" s="1"/>
  <c r="T62" i="73"/>
  <c r="S62" i="73"/>
  <c r="R62" i="73"/>
  <c r="Q62" i="73"/>
  <c r="U62" i="73" s="1"/>
  <c r="Y61" i="73"/>
  <c r="X61" i="73"/>
  <c r="W61" i="73"/>
  <c r="T61" i="73"/>
  <c r="S61" i="73"/>
  <c r="R61" i="73"/>
  <c r="Q61" i="73"/>
  <c r="U61" i="73" s="1"/>
  <c r="U60" i="73"/>
  <c r="T60" i="73"/>
  <c r="S60" i="73"/>
  <c r="R60" i="73"/>
  <c r="Q60" i="73"/>
  <c r="T59" i="73"/>
  <c r="S59" i="73"/>
  <c r="R59" i="73"/>
  <c r="Q59" i="73"/>
  <c r="T58" i="73"/>
  <c r="Y57" i="73" s="1"/>
  <c r="S58" i="73"/>
  <c r="X57" i="73" s="1"/>
  <c r="R58" i="73"/>
  <c r="W57" i="73" s="1"/>
  <c r="Q58" i="73"/>
  <c r="U58" i="73" s="1"/>
  <c r="T57" i="73"/>
  <c r="S57" i="73"/>
  <c r="R57" i="73"/>
  <c r="Q57" i="73"/>
  <c r="U57" i="73" s="1"/>
  <c r="T56" i="73"/>
  <c r="S56" i="73"/>
  <c r="R56" i="73"/>
  <c r="Q56" i="73"/>
  <c r="U56" i="73" s="1"/>
  <c r="T55" i="73"/>
  <c r="S55" i="73"/>
  <c r="R55" i="73"/>
  <c r="Q55" i="73"/>
  <c r="T54" i="73"/>
  <c r="S54" i="73"/>
  <c r="R54" i="73"/>
  <c r="Q54" i="73"/>
  <c r="U54" i="73" s="1"/>
  <c r="Y53" i="73"/>
  <c r="T53" i="73"/>
  <c r="S53" i="73"/>
  <c r="R53" i="73"/>
  <c r="Q53" i="73"/>
  <c r="U53" i="73" s="1"/>
  <c r="T52" i="73"/>
  <c r="S52" i="73"/>
  <c r="R52" i="73"/>
  <c r="Q52" i="73"/>
  <c r="T51" i="73"/>
  <c r="S51" i="73"/>
  <c r="R51" i="73"/>
  <c r="Q51" i="73"/>
  <c r="T50" i="73"/>
  <c r="S50" i="73"/>
  <c r="R50" i="73"/>
  <c r="W47" i="73" s="1"/>
  <c r="Q50" i="73"/>
  <c r="U50" i="73" s="1"/>
  <c r="T49" i="73"/>
  <c r="S49" i="73"/>
  <c r="R49" i="73"/>
  <c r="Q49" i="73"/>
  <c r="T48" i="73"/>
  <c r="S48" i="73"/>
  <c r="R48" i="73"/>
  <c r="U48" i="73" s="1"/>
  <c r="Q48" i="73"/>
  <c r="T47" i="73"/>
  <c r="S47" i="73"/>
  <c r="R47" i="73"/>
  <c r="Q47" i="73"/>
  <c r="T46" i="73"/>
  <c r="S46" i="73"/>
  <c r="R46" i="73"/>
  <c r="Q46" i="73"/>
  <c r="T45" i="73"/>
  <c r="S45" i="73"/>
  <c r="R45" i="73"/>
  <c r="Q45" i="73"/>
  <c r="U45" i="73" s="1"/>
  <c r="T44" i="73"/>
  <c r="Y41" i="73" s="1"/>
  <c r="S44" i="73"/>
  <c r="X41" i="73" s="1"/>
  <c r="R44" i="73"/>
  <c r="W41" i="73" s="1"/>
  <c r="Q44" i="73"/>
  <c r="T43" i="73"/>
  <c r="S43" i="73"/>
  <c r="R43" i="73"/>
  <c r="Q43" i="73"/>
  <c r="U43" i="73" s="1"/>
  <c r="T42" i="73"/>
  <c r="S42" i="73"/>
  <c r="R42" i="73"/>
  <c r="Q42" i="73"/>
  <c r="U42" i="73" s="1"/>
  <c r="T41" i="73"/>
  <c r="S41" i="73"/>
  <c r="R41" i="73"/>
  <c r="Q41" i="73"/>
  <c r="T40" i="73"/>
  <c r="S40" i="73"/>
  <c r="R40" i="73"/>
  <c r="Q40" i="73"/>
  <c r="U40" i="73" s="1"/>
  <c r="T39" i="73"/>
  <c r="S39" i="73"/>
  <c r="R39" i="73"/>
  <c r="Q39" i="73"/>
  <c r="T38" i="73"/>
  <c r="S38" i="73"/>
  <c r="R38" i="73"/>
  <c r="Q38" i="73"/>
  <c r="T37" i="73"/>
  <c r="S37" i="73"/>
  <c r="R37" i="73"/>
  <c r="Q37" i="73"/>
  <c r="T36" i="73"/>
  <c r="S36" i="73"/>
  <c r="X35" i="73" s="1"/>
  <c r="R36" i="73"/>
  <c r="W35" i="73" s="1"/>
  <c r="Q36" i="73"/>
  <c r="V35" i="73" s="1"/>
  <c r="T35" i="73"/>
  <c r="S35" i="73"/>
  <c r="R35" i="73"/>
  <c r="Q35" i="73"/>
  <c r="T34" i="73"/>
  <c r="S34" i="73"/>
  <c r="R34" i="73"/>
  <c r="Q34" i="73"/>
  <c r="U34" i="73" s="1"/>
  <c r="T33" i="73"/>
  <c r="S33" i="73"/>
  <c r="R33" i="73"/>
  <c r="Q33" i="73"/>
  <c r="U33" i="73" s="1"/>
  <c r="T32" i="73"/>
  <c r="S32" i="73"/>
  <c r="R32" i="73"/>
  <c r="Q32" i="73"/>
  <c r="V31" i="73" s="1"/>
  <c r="T31" i="73"/>
  <c r="S31" i="73"/>
  <c r="R31" i="73"/>
  <c r="U31" i="73" s="1"/>
  <c r="Q31" i="73"/>
  <c r="T30" i="73"/>
  <c r="S30" i="73"/>
  <c r="R30" i="73"/>
  <c r="W27" i="73" s="1"/>
  <c r="Q30" i="73"/>
  <c r="T29" i="73"/>
  <c r="S29" i="73"/>
  <c r="R29" i="73"/>
  <c r="Q29" i="73"/>
  <c r="T28" i="73"/>
  <c r="S28" i="73"/>
  <c r="R28" i="73"/>
  <c r="U28" i="73" s="1"/>
  <c r="Q28" i="73"/>
  <c r="T27" i="73"/>
  <c r="S27" i="73"/>
  <c r="R27" i="73"/>
  <c r="Q27" i="73"/>
  <c r="T26" i="73"/>
  <c r="S26" i="73"/>
  <c r="R26" i="73"/>
  <c r="Q26" i="73"/>
  <c r="T25" i="73"/>
  <c r="S25" i="73"/>
  <c r="R25" i="73"/>
  <c r="Q25" i="73"/>
  <c r="U25" i="73" s="1"/>
  <c r="T24" i="73"/>
  <c r="Y21" i="73" s="1"/>
  <c r="S24" i="73"/>
  <c r="X21" i="73" s="1"/>
  <c r="R24" i="73"/>
  <c r="Q24" i="73"/>
  <c r="T23" i="73"/>
  <c r="S23" i="73"/>
  <c r="R23" i="73"/>
  <c r="Q23" i="73"/>
  <c r="U23" i="73" s="1"/>
  <c r="T22" i="73"/>
  <c r="S22" i="73"/>
  <c r="R22" i="73"/>
  <c r="Q22" i="73"/>
  <c r="U22" i="73" s="1"/>
  <c r="W21" i="73"/>
  <c r="T21" i="73"/>
  <c r="S21" i="73"/>
  <c r="R21" i="73"/>
  <c r="Q21" i="73"/>
  <c r="U21" i="73" s="1"/>
  <c r="T20" i="73"/>
  <c r="S20" i="73"/>
  <c r="R20" i="73"/>
  <c r="Q20" i="73"/>
  <c r="U20" i="73" s="1"/>
  <c r="T19" i="73"/>
  <c r="S19" i="73"/>
  <c r="R19" i="73"/>
  <c r="U19" i="73" s="1"/>
  <c r="Q19" i="73"/>
  <c r="T18" i="73"/>
  <c r="S18" i="73"/>
  <c r="R18" i="73"/>
  <c r="Q18" i="73"/>
  <c r="U18" i="73" s="1"/>
  <c r="T17" i="73"/>
  <c r="S17" i="73"/>
  <c r="R17" i="73"/>
  <c r="Q17" i="73"/>
  <c r="T16" i="73"/>
  <c r="Y15" i="73" s="1"/>
  <c r="S16" i="73"/>
  <c r="R16" i="73"/>
  <c r="W15" i="73" s="1"/>
  <c r="Q16" i="73"/>
  <c r="T15" i="73"/>
  <c r="S15" i="73"/>
  <c r="R15" i="73"/>
  <c r="Q15" i="73"/>
  <c r="T14" i="73"/>
  <c r="S14" i="73"/>
  <c r="R14" i="73"/>
  <c r="Q14" i="73"/>
  <c r="T13" i="73"/>
  <c r="S13" i="73"/>
  <c r="U13" i="73" s="1"/>
  <c r="R13" i="73"/>
  <c r="Q13" i="73"/>
  <c r="T12" i="73"/>
  <c r="S12" i="73"/>
  <c r="R12" i="73"/>
  <c r="Q12" i="73"/>
  <c r="V9" i="73" s="1"/>
  <c r="T11" i="73"/>
  <c r="S11" i="73"/>
  <c r="R11" i="73"/>
  <c r="Q11" i="73"/>
  <c r="U11" i="73" s="1"/>
  <c r="T10" i="73"/>
  <c r="Y9" i="73" s="1"/>
  <c r="S10" i="73"/>
  <c r="X9" i="73" s="1"/>
  <c r="R10" i="73"/>
  <c r="Q10" i="73"/>
  <c r="T9" i="73"/>
  <c r="S9" i="73"/>
  <c r="R9" i="73"/>
  <c r="U9" i="73" s="1"/>
  <c r="Q9" i="73"/>
  <c r="T8" i="73"/>
  <c r="Y3" i="73" s="1"/>
  <c r="S8" i="73"/>
  <c r="R8" i="73"/>
  <c r="Q8" i="73"/>
  <c r="T7" i="73"/>
  <c r="S7" i="73"/>
  <c r="R7" i="73"/>
  <c r="Q7" i="73"/>
  <c r="U7" i="73" s="1"/>
  <c r="T6" i="73"/>
  <c r="S6" i="73"/>
  <c r="R6" i="73"/>
  <c r="Q6" i="73"/>
  <c r="V3" i="73" s="1"/>
  <c r="T5" i="73"/>
  <c r="S5" i="73"/>
  <c r="R5" i="73"/>
  <c r="Q5" i="73"/>
  <c r="T4" i="73"/>
  <c r="S4" i="73"/>
  <c r="R4" i="73"/>
  <c r="Q4" i="73"/>
  <c r="U4" i="73" s="1"/>
  <c r="T3" i="73"/>
  <c r="S3" i="73"/>
  <c r="R3" i="73"/>
  <c r="R73" i="73" s="1"/>
  <c r="Q3" i="73"/>
  <c r="U3" i="73" s="1"/>
  <c r="T73" i="73" l="1"/>
  <c r="U14" i="73"/>
  <c r="U47" i="73"/>
  <c r="U66" i="73"/>
  <c r="U69" i="73"/>
  <c r="W65" i="73"/>
  <c r="X27" i="73"/>
  <c r="U59" i="73"/>
  <c r="X65" i="73"/>
  <c r="U39" i="73"/>
  <c r="Y35" i="73"/>
  <c r="I35" i="73" s="1"/>
  <c r="U6" i="73"/>
  <c r="U17" i="73"/>
  <c r="Y27" i="73"/>
  <c r="U12" i="73"/>
  <c r="U26" i="73"/>
  <c r="U29" i="73"/>
  <c r="X47" i="73"/>
  <c r="W53" i="73"/>
  <c r="S74" i="73"/>
  <c r="S77" i="73" s="1"/>
  <c r="S78" i="73" s="1"/>
  <c r="S73" i="73"/>
  <c r="X3" i="73"/>
  <c r="U15" i="73"/>
  <c r="U37" i="73"/>
  <c r="Y47" i="73"/>
  <c r="U51" i="73"/>
  <c r="X53" i="73"/>
  <c r="U27" i="73"/>
  <c r="T74" i="73"/>
  <c r="T77" i="73" s="1"/>
  <c r="T78" i="73" s="1"/>
  <c r="X15" i="73"/>
  <c r="U32" i="73"/>
  <c r="U38" i="73"/>
  <c r="U46" i="73"/>
  <c r="U49" i="73"/>
  <c r="U52" i="73"/>
  <c r="W3" i="73"/>
  <c r="I3" i="73" s="1"/>
  <c r="X31" i="73"/>
  <c r="U35" i="73"/>
  <c r="U41" i="73"/>
  <c r="U65" i="73"/>
  <c r="U70" i="73"/>
  <c r="U5" i="73"/>
  <c r="U73" i="73" s="1"/>
  <c r="U8" i="73"/>
  <c r="U16" i="73"/>
  <c r="U30" i="73"/>
  <c r="Y31" i="73"/>
  <c r="U55" i="73"/>
  <c r="U68" i="73"/>
  <c r="U71" i="73"/>
  <c r="U10" i="73"/>
  <c r="U24" i="73"/>
  <c r="U44" i="73"/>
  <c r="Q74" i="73"/>
  <c r="W9" i="73"/>
  <c r="I9" i="73" s="1"/>
  <c r="V27" i="73"/>
  <c r="I27" i="73" s="1"/>
  <c r="V47" i="73"/>
  <c r="I47" i="73" s="1"/>
  <c r="R74" i="73"/>
  <c r="R77" i="73" s="1"/>
  <c r="Q73" i="73"/>
  <c r="V53" i="73"/>
  <c r="V65" i="73"/>
  <c r="V15" i="73"/>
  <c r="W31" i="73"/>
  <c r="U36" i="73"/>
  <c r="V57" i="73"/>
  <c r="I57" i="73" s="1"/>
  <c r="V63" i="73"/>
  <c r="I63" i="73" s="1"/>
  <c r="V21" i="73"/>
  <c r="I21" i="73" s="1"/>
  <c r="V41" i="73"/>
  <c r="I41" i="73" s="1"/>
  <c r="V61" i="73"/>
  <c r="I61" i="73" s="1"/>
  <c r="I31" i="73" l="1"/>
  <c r="U74" i="73"/>
  <c r="U77" i="73" s="1"/>
  <c r="U78" i="73" s="1"/>
  <c r="I15" i="73"/>
  <c r="I65" i="73"/>
  <c r="I53" i="73"/>
  <c r="Q77" i="73"/>
  <c r="Q78" i="73" s="1"/>
  <c r="R78" i="73"/>
  <c r="T40" i="72" l="1"/>
  <c r="S40" i="72"/>
  <c r="R40" i="72"/>
  <c r="Q40" i="72"/>
  <c r="U40" i="72" s="1"/>
  <c r="T39" i="72"/>
  <c r="S39" i="72"/>
  <c r="R39" i="72"/>
  <c r="Q39" i="72"/>
  <c r="U39" i="72" s="1"/>
  <c r="T38" i="72"/>
  <c r="Y35" i="72" s="1"/>
  <c r="S38" i="72"/>
  <c r="R38" i="72"/>
  <c r="Q38" i="72"/>
  <c r="U38" i="72" s="1"/>
  <c r="T37" i="72"/>
  <c r="S37" i="72"/>
  <c r="R37" i="72"/>
  <c r="Q37" i="72"/>
  <c r="U37" i="72" s="1"/>
  <c r="T36" i="72"/>
  <c r="S36" i="72"/>
  <c r="R36" i="72"/>
  <c r="Q36" i="72"/>
  <c r="X35" i="72"/>
  <c r="T35" i="72"/>
  <c r="S35" i="72"/>
  <c r="R35" i="72"/>
  <c r="Q35" i="72"/>
  <c r="T34" i="72"/>
  <c r="S34" i="72"/>
  <c r="R34" i="72"/>
  <c r="Q34" i="72"/>
  <c r="U34" i="72" s="1"/>
  <c r="T33" i="72"/>
  <c r="S33" i="72"/>
  <c r="R33" i="72"/>
  <c r="Q33" i="72"/>
  <c r="U33" i="72" s="1"/>
  <c r="T32" i="72"/>
  <c r="Y29" i="72" s="1"/>
  <c r="S32" i="72"/>
  <c r="R32" i="72"/>
  <c r="Q32" i="72"/>
  <c r="T31" i="72"/>
  <c r="S31" i="72"/>
  <c r="R31" i="72"/>
  <c r="Q31" i="72"/>
  <c r="T30" i="72"/>
  <c r="S30" i="72"/>
  <c r="X29" i="72" s="1"/>
  <c r="R30" i="72"/>
  <c r="W29" i="72" s="1"/>
  <c r="Q30" i="72"/>
  <c r="U30" i="72" s="1"/>
  <c r="T29" i="72"/>
  <c r="S29" i="72"/>
  <c r="R29" i="72"/>
  <c r="Q29" i="72"/>
  <c r="U29" i="72" s="1"/>
  <c r="T28" i="72"/>
  <c r="S28" i="72"/>
  <c r="Q28" i="72"/>
  <c r="U28" i="72" s="1"/>
  <c r="T27" i="72"/>
  <c r="S27" i="72"/>
  <c r="R27" i="72"/>
  <c r="Q27" i="72"/>
  <c r="U26" i="72"/>
  <c r="T26" i="72"/>
  <c r="S26" i="72"/>
  <c r="Q26" i="72"/>
  <c r="Y25" i="72"/>
  <c r="X25" i="72"/>
  <c r="W25" i="72"/>
  <c r="T25" i="72"/>
  <c r="S25" i="72"/>
  <c r="R25" i="72"/>
  <c r="Q25" i="72"/>
  <c r="T24" i="72"/>
  <c r="S24" i="72"/>
  <c r="R24" i="72"/>
  <c r="Q24" i="72"/>
  <c r="T23" i="72"/>
  <c r="S23" i="72"/>
  <c r="R23" i="72"/>
  <c r="Q23" i="72"/>
  <c r="T22" i="72"/>
  <c r="S22" i="72"/>
  <c r="R22" i="72"/>
  <c r="Q22" i="72"/>
  <c r="T21" i="72"/>
  <c r="S21" i="72"/>
  <c r="R21" i="72"/>
  <c r="Q21" i="72"/>
  <c r="T20" i="72"/>
  <c r="S20" i="72"/>
  <c r="R20" i="72"/>
  <c r="Q20" i="72"/>
  <c r="T19" i="72"/>
  <c r="S19" i="72"/>
  <c r="R19" i="72"/>
  <c r="Q19" i="72"/>
  <c r="T18" i="72"/>
  <c r="S18" i="72"/>
  <c r="R18" i="72"/>
  <c r="Q18" i="72"/>
  <c r="T17" i="72"/>
  <c r="S17" i="72"/>
  <c r="R17" i="72"/>
  <c r="Q17" i="72"/>
  <c r="T16" i="72"/>
  <c r="S16" i="72"/>
  <c r="R16" i="72"/>
  <c r="Q16" i="72"/>
  <c r="T15" i="72"/>
  <c r="S15" i="72"/>
  <c r="R15" i="72"/>
  <c r="Q15" i="72"/>
  <c r="T14" i="72"/>
  <c r="S14" i="72"/>
  <c r="R14" i="72"/>
  <c r="U14" i="72" s="1"/>
  <c r="Q14" i="72"/>
  <c r="T13" i="72"/>
  <c r="S13" i="72"/>
  <c r="R13" i="72"/>
  <c r="Q13" i="72"/>
  <c r="T12" i="72"/>
  <c r="S12" i="72"/>
  <c r="R12" i="72"/>
  <c r="Q12" i="72"/>
  <c r="T11" i="72"/>
  <c r="S11" i="72"/>
  <c r="R11" i="72"/>
  <c r="Q11" i="72"/>
  <c r="U11" i="72" s="1"/>
  <c r="T10" i="72"/>
  <c r="S10" i="72"/>
  <c r="R10" i="72"/>
  <c r="Q10" i="72"/>
  <c r="U10" i="72" s="1"/>
  <c r="T9" i="72"/>
  <c r="S9" i="72"/>
  <c r="R9" i="72"/>
  <c r="Q9" i="72"/>
  <c r="T8" i="72"/>
  <c r="S8" i="72"/>
  <c r="R8" i="72"/>
  <c r="Q8" i="72"/>
  <c r="V7" i="72" s="1"/>
  <c r="T7" i="72"/>
  <c r="S7" i="72"/>
  <c r="R7" i="72"/>
  <c r="U7" i="72" s="1"/>
  <c r="Q7" i="72"/>
  <c r="T6" i="72"/>
  <c r="S6" i="72"/>
  <c r="R6" i="72"/>
  <c r="W3" i="72" s="1"/>
  <c r="Q6" i="72"/>
  <c r="U6" i="72" s="1"/>
  <c r="T5" i="72"/>
  <c r="S5" i="72"/>
  <c r="R5" i="72"/>
  <c r="Q5" i="72"/>
  <c r="U5" i="72" s="1"/>
  <c r="T4" i="72"/>
  <c r="T42" i="72" s="1"/>
  <c r="S4" i="72"/>
  <c r="S42" i="72" s="1"/>
  <c r="R4" i="72"/>
  <c r="Q4" i="72"/>
  <c r="T3" i="72"/>
  <c r="S3" i="72"/>
  <c r="R3" i="72"/>
  <c r="Q3" i="72"/>
  <c r="U3" i="72" s="1"/>
  <c r="U4" i="72" l="1"/>
  <c r="U13" i="72"/>
  <c r="U22" i="72"/>
  <c r="U25" i="72"/>
  <c r="V35" i="72"/>
  <c r="I35" i="72" s="1"/>
  <c r="U41" i="72"/>
  <c r="U27" i="72"/>
  <c r="U16" i="72"/>
  <c r="U19" i="72"/>
  <c r="U36" i="72"/>
  <c r="S41" i="72"/>
  <c r="S45" i="72" s="1"/>
  <c r="S46" i="72" s="1"/>
  <c r="W7" i="72"/>
  <c r="U17" i="72"/>
  <c r="W19" i="72"/>
  <c r="R41" i="72"/>
  <c r="X7" i="72"/>
  <c r="I7" i="72" s="1"/>
  <c r="Y7" i="72"/>
  <c r="X19" i="72"/>
  <c r="U31" i="72"/>
  <c r="T41" i="72"/>
  <c r="T45" i="72" s="1"/>
  <c r="T46" i="72" s="1"/>
  <c r="V3" i="72"/>
  <c r="U9" i="72"/>
  <c r="Y19" i="72"/>
  <c r="U23" i="72"/>
  <c r="V25" i="72"/>
  <c r="I25" i="72" s="1"/>
  <c r="U32" i="72"/>
  <c r="W35" i="72"/>
  <c r="Q42" i="72"/>
  <c r="Y3" i="72"/>
  <c r="U12" i="72"/>
  <c r="U15" i="72"/>
  <c r="U18" i="72"/>
  <c r="U24" i="72"/>
  <c r="U35" i="72"/>
  <c r="R42" i="72"/>
  <c r="R45" i="72" s="1"/>
  <c r="R46" i="72" s="1"/>
  <c r="U21" i="72"/>
  <c r="U42" i="72"/>
  <c r="U8" i="72"/>
  <c r="X3" i="72"/>
  <c r="I3" i="72" s="1"/>
  <c r="V19" i="72"/>
  <c r="U20" i="72"/>
  <c r="V29" i="72"/>
  <c r="I29" i="72" s="1"/>
  <c r="Q41" i="72"/>
  <c r="I19" i="72" l="1"/>
  <c r="U45" i="72"/>
  <c r="U46" i="72" s="1"/>
  <c r="Q45" i="72"/>
  <c r="Q46" i="72" s="1"/>
  <c r="T54" i="71"/>
  <c r="S54" i="71"/>
  <c r="R54" i="71"/>
  <c r="Q54" i="71"/>
  <c r="T53" i="71"/>
  <c r="S53" i="71"/>
  <c r="R53" i="71"/>
  <c r="Q53" i="71"/>
  <c r="U52" i="71"/>
  <c r="T52" i="71"/>
  <c r="S52" i="71"/>
  <c r="R52" i="71"/>
  <c r="Q52" i="71"/>
  <c r="T51" i="71"/>
  <c r="S51" i="71"/>
  <c r="R51" i="71"/>
  <c r="Q51" i="71"/>
  <c r="T50" i="71"/>
  <c r="S50" i="71"/>
  <c r="R50" i="71"/>
  <c r="Q50" i="71"/>
  <c r="U50" i="71" s="1"/>
  <c r="T49" i="71"/>
  <c r="S49" i="71"/>
  <c r="R49" i="71"/>
  <c r="Q49" i="71"/>
  <c r="T48" i="71"/>
  <c r="S48" i="71"/>
  <c r="R48" i="71"/>
  <c r="Q48" i="71"/>
  <c r="U48" i="71" s="1"/>
  <c r="T47" i="71"/>
  <c r="S47" i="71"/>
  <c r="R47" i="71"/>
  <c r="Q47" i="71"/>
  <c r="T46" i="71"/>
  <c r="S46" i="71"/>
  <c r="R46" i="71"/>
  <c r="Q46" i="71"/>
  <c r="U46" i="71" s="1"/>
  <c r="T45" i="71"/>
  <c r="S45" i="71"/>
  <c r="R45" i="71"/>
  <c r="Q45" i="71"/>
  <c r="U45" i="71" s="1"/>
  <c r="T44" i="71"/>
  <c r="S44" i="71"/>
  <c r="X39" i="71" s="1"/>
  <c r="R44" i="71"/>
  <c r="W39" i="71" s="1"/>
  <c r="Q44" i="71"/>
  <c r="T43" i="71"/>
  <c r="S43" i="71"/>
  <c r="R43" i="71"/>
  <c r="Q43" i="71"/>
  <c r="U43" i="71" s="1"/>
  <c r="T42" i="71"/>
  <c r="S42" i="71"/>
  <c r="R42" i="71"/>
  <c r="Q42" i="71"/>
  <c r="V39" i="71" s="1"/>
  <c r="T41" i="71"/>
  <c r="S41" i="71"/>
  <c r="R41" i="71"/>
  <c r="Q41" i="71"/>
  <c r="T40" i="71"/>
  <c r="R40" i="71"/>
  <c r="Q40" i="71"/>
  <c r="U40" i="71" s="1"/>
  <c r="T39" i="71"/>
  <c r="S39" i="71"/>
  <c r="R39" i="71"/>
  <c r="Q39" i="71"/>
  <c r="T38" i="71"/>
  <c r="Y35" i="71" s="1"/>
  <c r="S38" i="71"/>
  <c r="R38" i="71"/>
  <c r="W35" i="71" s="1"/>
  <c r="Q38" i="71"/>
  <c r="T37" i="71"/>
  <c r="S37" i="71"/>
  <c r="R37" i="71"/>
  <c r="Q37" i="71"/>
  <c r="U37" i="71" s="1"/>
  <c r="T36" i="71"/>
  <c r="S36" i="71"/>
  <c r="R36" i="71"/>
  <c r="Q36" i="71"/>
  <c r="X35" i="71"/>
  <c r="T35" i="71"/>
  <c r="S35" i="71"/>
  <c r="R35" i="71"/>
  <c r="Q35" i="71"/>
  <c r="T34" i="71"/>
  <c r="S34" i="71"/>
  <c r="R34" i="71"/>
  <c r="Q34" i="71"/>
  <c r="U34" i="71" s="1"/>
  <c r="T33" i="71"/>
  <c r="S33" i="71"/>
  <c r="R33" i="71"/>
  <c r="Q33" i="71"/>
  <c r="T32" i="71"/>
  <c r="S32" i="71"/>
  <c r="R32" i="71"/>
  <c r="Q32" i="71"/>
  <c r="U32" i="71" s="1"/>
  <c r="Y31" i="71"/>
  <c r="X31" i="71"/>
  <c r="T31" i="71"/>
  <c r="S31" i="71"/>
  <c r="R31" i="71"/>
  <c r="Q31" i="71"/>
  <c r="U31" i="71" s="1"/>
  <c r="T30" i="71"/>
  <c r="S30" i="71"/>
  <c r="R30" i="71"/>
  <c r="Q30" i="71"/>
  <c r="T29" i="71"/>
  <c r="S29" i="71"/>
  <c r="R29" i="71"/>
  <c r="Q29" i="71"/>
  <c r="T28" i="71"/>
  <c r="S28" i="71"/>
  <c r="R28" i="71"/>
  <c r="Q28" i="71"/>
  <c r="U28" i="71" s="1"/>
  <c r="T27" i="71"/>
  <c r="U27" i="71" s="1"/>
  <c r="S27" i="71"/>
  <c r="R27" i="71"/>
  <c r="Q27" i="71"/>
  <c r="T26" i="71"/>
  <c r="S26" i="71"/>
  <c r="R26" i="71"/>
  <c r="Q26" i="71"/>
  <c r="T25" i="71"/>
  <c r="S25" i="71"/>
  <c r="R25" i="71"/>
  <c r="Q25" i="71"/>
  <c r="T24" i="71"/>
  <c r="U24" i="71" s="1"/>
  <c r="S24" i="71"/>
  <c r="R24" i="71"/>
  <c r="Q24" i="71"/>
  <c r="T23" i="71"/>
  <c r="S23" i="71"/>
  <c r="R23" i="71"/>
  <c r="Q23" i="71"/>
  <c r="U23" i="71" s="1"/>
  <c r="T22" i="71"/>
  <c r="S22" i="71"/>
  <c r="R22" i="71"/>
  <c r="Q22" i="71"/>
  <c r="T21" i="71"/>
  <c r="S21" i="71"/>
  <c r="R21" i="71"/>
  <c r="Q21" i="71"/>
  <c r="T20" i="71"/>
  <c r="S20" i="71"/>
  <c r="R20" i="71"/>
  <c r="Q20" i="71"/>
  <c r="U20" i="71" s="1"/>
  <c r="T19" i="71"/>
  <c r="S19" i="71"/>
  <c r="R19" i="71"/>
  <c r="Q19" i="71"/>
  <c r="U19" i="71" s="1"/>
  <c r="T18" i="71"/>
  <c r="S18" i="71"/>
  <c r="R18" i="71"/>
  <c r="Q18" i="71"/>
  <c r="T17" i="71"/>
  <c r="S17" i="71"/>
  <c r="R17" i="71"/>
  <c r="Q17" i="71"/>
  <c r="T16" i="71"/>
  <c r="S16" i="71"/>
  <c r="R16" i="71"/>
  <c r="W11" i="71" s="1"/>
  <c r="Q16" i="71"/>
  <c r="T15" i="71"/>
  <c r="S15" i="71"/>
  <c r="R15" i="71"/>
  <c r="Q15" i="71"/>
  <c r="T14" i="71"/>
  <c r="S14" i="71"/>
  <c r="R14" i="71"/>
  <c r="Q14" i="71"/>
  <c r="T13" i="71"/>
  <c r="S13" i="71"/>
  <c r="R13" i="71"/>
  <c r="Q13" i="71"/>
  <c r="U13" i="71" s="1"/>
  <c r="U12" i="71"/>
  <c r="T12" i="71"/>
  <c r="S12" i="71"/>
  <c r="R12" i="71"/>
  <c r="Q12" i="71"/>
  <c r="V11" i="71" s="1"/>
  <c r="T11" i="71"/>
  <c r="S11" i="71"/>
  <c r="R11" i="71"/>
  <c r="Q11" i="71"/>
  <c r="U11" i="71" s="1"/>
  <c r="T10" i="71"/>
  <c r="Y9" i="71" s="1"/>
  <c r="S10" i="71"/>
  <c r="X9" i="71" s="1"/>
  <c r="R10" i="71"/>
  <c r="Q10" i="71"/>
  <c r="W9" i="71"/>
  <c r="V9" i="71"/>
  <c r="T9" i="71"/>
  <c r="S9" i="71"/>
  <c r="R9" i="71"/>
  <c r="Q9" i="71"/>
  <c r="U9" i="71" s="1"/>
  <c r="T8" i="71"/>
  <c r="Y7" i="71" s="1"/>
  <c r="S8" i="71"/>
  <c r="X7" i="71" s="1"/>
  <c r="R8" i="71"/>
  <c r="Q8" i="71"/>
  <c r="W7" i="71"/>
  <c r="V7" i="71"/>
  <c r="T7" i="71"/>
  <c r="S7" i="71"/>
  <c r="R7" i="71"/>
  <c r="Q7" i="71"/>
  <c r="T6" i="71"/>
  <c r="S6" i="71"/>
  <c r="X3" i="71" s="1"/>
  <c r="R6" i="71"/>
  <c r="Q6" i="71"/>
  <c r="T5" i="71"/>
  <c r="S5" i="71"/>
  <c r="R5" i="71"/>
  <c r="Q5" i="71"/>
  <c r="U5" i="71" s="1"/>
  <c r="T4" i="71"/>
  <c r="S4" i="71"/>
  <c r="R4" i="71"/>
  <c r="Q4" i="71"/>
  <c r="V3" i="71" s="1"/>
  <c r="T3" i="71"/>
  <c r="T55" i="71" s="1"/>
  <c r="S3" i="71"/>
  <c r="S55" i="71" s="1"/>
  <c r="R3" i="71"/>
  <c r="Q3" i="71"/>
  <c r="U22" i="71" l="1"/>
  <c r="U25" i="71"/>
  <c r="U33" i="71"/>
  <c r="U47" i="71"/>
  <c r="U53" i="71"/>
  <c r="U36" i="71"/>
  <c r="U39" i="71"/>
  <c r="Q56" i="71"/>
  <c r="Q59" i="71" s="1"/>
  <c r="Q60" i="71" s="1"/>
  <c r="R56" i="71"/>
  <c r="R59" i="71" s="1"/>
  <c r="R60" i="71" s="1"/>
  <c r="W47" i="71"/>
  <c r="U51" i="71"/>
  <c r="S56" i="71"/>
  <c r="S59" i="71" s="1"/>
  <c r="S60" i="71" s="1"/>
  <c r="W19" i="71"/>
  <c r="U26" i="71"/>
  <c r="U42" i="71"/>
  <c r="X47" i="71"/>
  <c r="U7" i="71"/>
  <c r="U14" i="71"/>
  <c r="X19" i="71"/>
  <c r="Y47" i="71"/>
  <c r="U54" i="71"/>
  <c r="Y11" i="71"/>
  <c r="U17" i="71"/>
  <c r="U29" i="71"/>
  <c r="U15" i="71"/>
  <c r="U18" i="71"/>
  <c r="W31" i="71"/>
  <c r="U35" i="71"/>
  <c r="Q55" i="71"/>
  <c r="U30" i="71"/>
  <c r="U3" i="71"/>
  <c r="U55" i="71" s="1"/>
  <c r="R55" i="71"/>
  <c r="U21" i="71"/>
  <c r="U41" i="71"/>
  <c r="U49" i="71"/>
  <c r="U6" i="71"/>
  <c r="Y3" i="71"/>
  <c r="I9" i="71"/>
  <c r="I7" i="71"/>
  <c r="Y19" i="71"/>
  <c r="U38" i="71"/>
  <c r="W3" i="71"/>
  <c r="I3" i="71" s="1"/>
  <c r="U8" i="71"/>
  <c r="X11" i="71"/>
  <c r="I11" i="71" s="1"/>
  <c r="Y39" i="71"/>
  <c r="I39" i="71" s="1"/>
  <c r="U44" i="71"/>
  <c r="V47" i="71"/>
  <c r="T56" i="71"/>
  <c r="T59" i="71" s="1"/>
  <c r="T60" i="71" s="1"/>
  <c r="U4" i="71"/>
  <c r="U10" i="71"/>
  <c r="U16" i="71"/>
  <c r="V19" i="71"/>
  <c r="I19" i="71" s="1"/>
  <c r="V31" i="71"/>
  <c r="I31" i="71" s="1"/>
  <c r="V35" i="71"/>
  <c r="I35" i="71" s="1"/>
  <c r="U56" i="71" l="1"/>
  <c r="U59" i="71" s="1"/>
  <c r="U60" i="71" s="1"/>
  <c r="I47" i="71"/>
  <c r="T78" i="70" l="1"/>
  <c r="Y77" i="70" s="1"/>
  <c r="S78" i="70"/>
  <c r="X77" i="70" s="1"/>
  <c r="R78" i="70"/>
  <c r="W77" i="70" s="1"/>
  <c r="Q78" i="70"/>
  <c r="V77" i="70"/>
  <c r="I77" i="70" s="1"/>
  <c r="T77" i="70"/>
  <c r="S77" i="70"/>
  <c r="R77" i="70"/>
  <c r="Q77" i="70"/>
  <c r="T76" i="70"/>
  <c r="S76" i="70"/>
  <c r="R76" i="70"/>
  <c r="W73" i="70" s="1"/>
  <c r="Q76" i="70"/>
  <c r="T75" i="70"/>
  <c r="S75" i="70"/>
  <c r="R75" i="70"/>
  <c r="Q75" i="70"/>
  <c r="U75" i="70" s="1"/>
  <c r="T74" i="70"/>
  <c r="S74" i="70"/>
  <c r="R74" i="70"/>
  <c r="Q74" i="70"/>
  <c r="T73" i="70"/>
  <c r="S73" i="70"/>
  <c r="R73" i="70"/>
  <c r="Q73" i="70"/>
  <c r="T72" i="70"/>
  <c r="S72" i="70"/>
  <c r="R72" i="70"/>
  <c r="Q72" i="70"/>
  <c r="T71" i="70"/>
  <c r="S71" i="70"/>
  <c r="R71" i="70"/>
  <c r="Q71" i="70"/>
  <c r="U71" i="70" s="1"/>
  <c r="T70" i="70"/>
  <c r="S70" i="70"/>
  <c r="R70" i="70"/>
  <c r="Q70" i="70"/>
  <c r="T69" i="70"/>
  <c r="S69" i="70"/>
  <c r="R69" i="70"/>
  <c r="Q69" i="70"/>
  <c r="U69" i="70" s="1"/>
  <c r="T68" i="70"/>
  <c r="S68" i="70"/>
  <c r="R68" i="70"/>
  <c r="Q68" i="70"/>
  <c r="U68" i="70" s="1"/>
  <c r="T67" i="70"/>
  <c r="S67" i="70"/>
  <c r="R67" i="70"/>
  <c r="Q67" i="70"/>
  <c r="T66" i="70"/>
  <c r="S66" i="70"/>
  <c r="R66" i="70"/>
  <c r="Q66" i="70"/>
  <c r="U66" i="70" s="1"/>
  <c r="T65" i="70"/>
  <c r="S65" i="70"/>
  <c r="R65" i="70"/>
  <c r="Q65" i="70"/>
  <c r="U65" i="70" s="1"/>
  <c r="T64" i="70"/>
  <c r="Y63" i="70" s="1"/>
  <c r="S64" i="70"/>
  <c r="X63" i="70" s="1"/>
  <c r="R64" i="70"/>
  <c r="Q64" i="70"/>
  <c r="T63" i="70"/>
  <c r="S63" i="70"/>
  <c r="R63" i="70"/>
  <c r="Q63" i="70"/>
  <c r="T62" i="70"/>
  <c r="S62" i="70"/>
  <c r="R62" i="70"/>
  <c r="Q62" i="70"/>
  <c r="U62" i="70" s="1"/>
  <c r="T61" i="70"/>
  <c r="S61" i="70"/>
  <c r="R61" i="70"/>
  <c r="T60" i="70"/>
  <c r="S60" i="70"/>
  <c r="R60" i="70"/>
  <c r="Q60" i="70"/>
  <c r="T59" i="70"/>
  <c r="S59" i="70"/>
  <c r="R59" i="70"/>
  <c r="U59" i="70" s="1"/>
  <c r="T58" i="70"/>
  <c r="Y55" i="70" s="1"/>
  <c r="S58" i="70"/>
  <c r="R58" i="70"/>
  <c r="Q58" i="70"/>
  <c r="V55" i="70" s="1"/>
  <c r="T57" i="70"/>
  <c r="S57" i="70"/>
  <c r="R57" i="70"/>
  <c r="Q57" i="70"/>
  <c r="U57" i="70" s="1"/>
  <c r="T56" i="70"/>
  <c r="S56" i="70"/>
  <c r="R56" i="70"/>
  <c r="Q56" i="70"/>
  <c r="U56" i="70" s="1"/>
  <c r="T55" i="70"/>
  <c r="S55" i="70"/>
  <c r="R55" i="70"/>
  <c r="Q55" i="70"/>
  <c r="T54" i="70"/>
  <c r="Y53" i="70" s="1"/>
  <c r="S54" i="70"/>
  <c r="R54" i="70"/>
  <c r="W53" i="70" s="1"/>
  <c r="Q54" i="70"/>
  <c r="X53" i="70"/>
  <c r="V53" i="70"/>
  <c r="T53" i="70"/>
  <c r="S53" i="70"/>
  <c r="U53" i="70" s="1"/>
  <c r="R53" i="70"/>
  <c r="Q53" i="70"/>
  <c r="T52" i="70"/>
  <c r="S52" i="70"/>
  <c r="R52" i="70"/>
  <c r="Q52" i="70"/>
  <c r="T51" i="70"/>
  <c r="S51" i="70"/>
  <c r="R51" i="70"/>
  <c r="Q51" i="70"/>
  <c r="U51" i="70" s="1"/>
  <c r="T50" i="70"/>
  <c r="U50" i="70" s="1"/>
  <c r="S50" i="70"/>
  <c r="R50" i="70"/>
  <c r="Q50" i="70"/>
  <c r="T49" i="70"/>
  <c r="S49" i="70"/>
  <c r="R49" i="70"/>
  <c r="Q49" i="70"/>
  <c r="T48" i="70"/>
  <c r="S48" i="70"/>
  <c r="R48" i="70"/>
  <c r="Q48" i="70"/>
  <c r="U48" i="70" s="1"/>
  <c r="T47" i="70"/>
  <c r="U47" i="70" s="1"/>
  <c r="S47" i="70"/>
  <c r="R47" i="70"/>
  <c r="Q47" i="70"/>
  <c r="T46" i="70"/>
  <c r="S46" i="70"/>
  <c r="R46" i="70"/>
  <c r="Q46" i="70"/>
  <c r="T45" i="70"/>
  <c r="S45" i="70"/>
  <c r="R45" i="70"/>
  <c r="Q45" i="70"/>
  <c r="U45" i="70" s="1"/>
  <c r="T44" i="70"/>
  <c r="S44" i="70"/>
  <c r="R44" i="70"/>
  <c r="Q44" i="70"/>
  <c r="T43" i="70"/>
  <c r="S43" i="70"/>
  <c r="R43" i="70"/>
  <c r="Q43" i="70"/>
  <c r="T42" i="70"/>
  <c r="S42" i="70"/>
  <c r="X37" i="70" s="1"/>
  <c r="R42" i="70"/>
  <c r="Q42" i="70"/>
  <c r="T41" i="70"/>
  <c r="S41" i="70"/>
  <c r="R41" i="70"/>
  <c r="Q41" i="70"/>
  <c r="T40" i="70"/>
  <c r="S40" i="70"/>
  <c r="R40" i="70"/>
  <c r="Q40" i="70"/>
  <c r="T39" i="70"/>
  <c r="S39" i="70"/>
  <c r="R39" i="70"/>
  <c r="Q39" i="70"/>
  <c r="U39" i="70" s="1"/>
  <c r="T38" i="70"/>
  <c r="S38" i="70"/>
  <c r="R38" i="70"/>
  <c r="Q38" i="70"/>
  <c r="T37" i="70"/>
  <c r="S37" i="70"/>
  <c r="R37" i="70"/>
  <c r="Q37" i="70"/>
  <c r="U37" i="70" s="1"/>
  <c r="T36" i="70"/>
  <c r="Y33" i="70" s="1"/>
  <c r="S36" i="70"/>
  <c r="U36" i="70" s="1"/>
  <c r="R36" i="70"/>
  <c r="Q36" i="70"/>
  <c r="T35" i="70"/>
  <c r="S35" i="70"/>
  <c r="R35" i="70"/>
  <c r="U35" i="70" s="1"/>
  <c r="Q35" i="70"/>
  <c r="T34" i="70"/>
  <c r="S34" i="70"/>
  <c r="Q34" i="70"/>
  <c r="V33" i="70" s="1"/>
  <c r="W33" i="70"/>
  <c r="T33" i="70"/>
  <c r="S33" i="70"/>
  <c r="R33" i="70"/>
  <c r="U33" i="70" s="1"/>
  <c r="T32" i="70"/>
  <c r="S32" i="70"/>
  <c r="R32" i="70"/>
  <c r="Q32" i="70"/>
  <c r="T31" i="70"/>
  <c r="S31" i="70"/>
  <c r="R31" i="70"/>
  <c r="Q31" i="70"/>
  <c r="U31" i="70" s="1"/>
  <c r="T30" i="70"/>
  <c r="S30" i="70"/>
  <c r="R30" i="70"/>
  <c r="Q30" i="70"/>
  <c r="T29" i="70"/>
  <c r="S29" i="70"/>
  <c r="U29" i="70" s="1"/>
  <c r="R29" i="70"/>
  <c r="Q29" i="70"/>
  <c r="T28" i="70"/>
  <c r="S28" i="70"/>
  <c r="R28" i="70"/>
  <c r="W27" i="70" s="1"/>
  <c r="X27" i="70"/>
  <c r="T27" i="70"/>
  <c r="S27" i="70"/>
  <c r="R27" i="70"/>
  <c r="Q27" i="70"/>
  <c r="T26" i="70"/>
  <c r="S26" i="70"/>
  <c r="R26" i="70"/>
  <c r="Q26" i="70"/>
  <c r="T25" i="70"/>
  <c r="S25" i="70"/>
  <c r="R25" i="70"/>
  <c r="Q25" i="70"/>
  <c r="T24" i="70"/>
  <c r="S24" i="70"/>
  <c r="R24" i="70"/>
  <c r="Q24" i="70"/>
  <c r="T23" i="70"/>
  <c r="S23" i="70"/>
  <c r="R23" i="70"/>
  <c r="Q23" i="70"/>
  <c r="U23" i="70" s="1"/>
  <c r="T22" i="70"/>
  <c r="S22" i="70"/>
  <c r="X21" i="70" s="1"/>
  <c r="R22" i="70"/>
  <c r="W21" i="70" s="1"/>
  <c r="Q22" i="70"/>
  <c r="T21" i="70"/>
  <c r="S21" i="70"/>
  <c r="R21" i="70"/>
  <c r="Q21" i="70"/>
  <c r="T20" i="70"/>
  <c r="S20" i="70"/>
  <c r="R20" i="70"/>
  <c r="Q20" i="70"/>
  <c r="T19" i="70"/>
  <c r="S19" i="70"/>
  <c r="R19" i="70"/>
  <c r="M19" i="70"/>
  <c r="Q19" i="70" s="1"/>
  <c r="U19" i="70" s="1"/>
  <c r="T18" i="70"/>
  <c r="S18" i="70"/>
  <c r="R18" i="70"/>
  <c r="Q18" i="70"/>
  <c r="T17" i="70"/>
  <c r="S17" i="70"/>
  <c r="R17" i="70"/>
  <c r="M17" i="70"/>
  <c r="Q17" i="70" s="1"/>
  <c r="U17" i="70" s="1"/>
  <c r="T16" i="70"/>
  <c r="S16" i="70"/>
  <c r="R16" i="70"/>
  <c r="Q16" i="70"/>
  <c r="U16" i="70" s="1"/>
  <c r="T15" i="70"/>
  <c r="S15" i="70"/>
  <c r="R15" i="70"/>
  <c r="Q15" i="70"/>
  <c r="T14" i="70"/>
  <c r="S14" i="70"/>
  <c r="R14" i="70"/>
  <c r="Q14" i="70"/>
  <c r="U14" i="70" s="1"/>
  <c r="T13" i="70"/>
  <c r="S13" i="70"/>
  <c r="R13" i="70"/>
  <c r="Q13" i="70"/>
  <c r="U13" i="70" s="1"/>
  <c r="T12" i="70"/>
  <c r="S12" i="70"/>
  <c r="R12" i="70"/>
  <c r="Q12" i="70"/>
  <c r="T11" i="70"/>
  <c r="S11" i="70"/>
  <c r="R11" i="70"/>
  <c r="Q11" i="70"/>
  <c r="T10" i="70"/>
  <c r="Y9" i="70" s="1"/>
  <c r="S10" i="70"/>
  <c r="X9" i="70" s="1"/>
  <c r="R10" i="70"/>
  <c r="W9" i="70" s="1"/>
  <c r="Q10" i="70"/>
  <c r="V9" i="70" s="1"/>
  <c r="T9" i="70"/>
  <c r="S9" i="70"/>
  <c r="R9" i="70"/>
  <c r="Q9" i="70"/>
  <c r="T8" i="70"/>
  <c r="S8" i="70"/>
  <c r="R8" i="70"/>
  <c r="W3" i="70" s="1"/>
  <c r="Q8" i="70"/>
  <c r="U8" i="70" s="1"/>
  <c r="T7" i="70"/>
  <c r="S7" i="70"/>
  <c r="R7" i="70"/>
  <c r="Q7" i="70"/>
  <c r="T6" i="70"/>
  <c r="S6" i="70"/>
  <c r="R6" i="70"/>
  <c r="Q6" i="70"/>
  <c r="V3" i="70" s="1"/>
  <c r="T5" i="70"/>
  <c r="S5" i="70"/>
  <c r="R5" i="70"/>
  <c r="Q5" i="70"/>
  <c r="U5" i="70" s="1"/>
  <c r="T4" i="70"/>
  <c r="T80" i="70" s="1"/>
  <c r="S4" i="70"/>
  <c r="S80" i="70" s="1"/>
  <c r="R4" i="70"/>
  <c r="Q4" i="70"/>
  <c r="T3" i="70"/>
  <c r="S3" i="70"/>
  <c r="R3" i="70"/>
  <c r="Q3" i="70"/>
  <c r="U3" i="70" s="1"/>
  <c r="X33" i="70" l="1"/>
  <c r="U67" i="70"/>
  <c r="U42" i="70"/>
  <c r="U58" i="70"/>
  <c r="U70" i="70"/>
  <c r="U73" i="70"/>
  <c r="U61" i="70"/>
  <c r="Y21" i="70"/>
  <c r="U25" i="70"/>
  <c r="I33" i="70"/>
  <c r="U20" i="70"/>
  <c r="W11" i="70"/>
  <c r="U26" i="70"/>
  <c r="U46" i="70"/>
  <c r="X73" i="70"/>
  <c r="U77" i="70"/>
  <c r="Y43" i="70"/>
  <c r="S79" i="70"/>
  <c r="S83" i="70" s="1"/>
  <c r="S84" i="70" s="1"/>
  <c r="W43" i="70"/>
  <c r="U49" i="70"/>
  <c r="Y73" i="70"/>
  <c r="W37" i="70"/>
  <c r="U11" i="70"/>
  <c r="U32" i="70"/>
  <c r="Y37" i="70"/>
  <c r="U43" i="70"/>
  <c r="U52" i="70"/>
  <c r="U60" i="70"/>
  <c r="U63" i="70"/>
  <c r="U72" i="70"/>
  <c r="T79" i="70"/>
  <c r="T83" i="70" s="1"/>
  <c r="T84" i="70" s="1"/>
  <c r="X3" i="70"/>
  <c r="U9" i="70"/>
  <c r="U24" i="70"/>
  <c r="U27" i="70"/>
  <c r="U30" i="70"/>
  <c r="U38" i="70"/>
  <c r="U41" i="70"/>
  <c r="R79" i="70"/>
  <c r="Q80" i="70"/>
  <c r="X11" i="70"/>
  <c r="U21" i="70"/>
  <c r="U55" i="70"/>
  <c r="U4" i="70"/>
  <c r="R80" i="70"/>
  <c r="R83" i="70" s="1"/>
  <c r="U7" i="70"/>
  <c r="Y11" i="70"/>
  <c r="U15" i="70"/>
  <c r="U18" i="70"/>
  <c r="X43" i="70"/>
  <c r="W63" i="70"/>
  <c r="U76" i="70"/>
  <c r="Y3" i="70"/>
  <c r="I9" i="70"/>
  <c r="U79" i="70"/>
  <c r="I53" i="70"/>
  <c r="Y27" i="70"/>
  <c r="U40" i="70"/>
  <c r="U54" i="70"/>
  <c r="W55" i="70"/>
  <c r="V11" i="70"/>
  <c r="V43" i="70"/>
  <c r="U44" i="70"/>
  <c r="X55" i="70"/>
  <c r="V73" i="70"/>
  <c r="U74" i="70"/>
  <c r="U6" i="70"/>
  <c r="U10" i="70"/>
  <c r="U80" i="70" s="1"/>
  <c r="V21" i="70"/>
  <c r="I21" i="70" s="1"/>
  <c r="U22" i="70"/>
  <c r="V63" i="70"/>
  <c r="U64" i="70"/>
  <c r="U78" i="70"/>
  <c r="U12" i="70"/>
  <c r="Q79" i="70"/>
  <c r="Q83" i="70" s="1"/>
  <c r="Q84" i="70" s="1"/>
  <c r="U28" i="70"/>
  <c r="V27" i="70"/>
  <c r="U34" i="70"/>
  <c r="V37" i="70"/>
  <c r="I37" i="70" s="1"/>
  <c r="I27" i="70" l="1"/>
  <c r="I73" i="70"/>
  <c r="I3" i="70"/>
  <c r="I43" i="70"/>
  <c r="I11" i="70"/>
  <c r="I55" i="70"/>
  <c r="I63" i="70"/>
  <c r="U83" i="70"/>
  <c r="U84" i="70" s="1"/>
  <c r="R84" i="70"/>
</calcChain>
</file>

<file path=xl/sharedStrings.xml><?xml version="1.0" encoding="utf-8"?>
<sst xmlns="http://schemas.openxmlformats.org/spreadsheetml/2006/main" count="2235" uniqueCount="1173">
  <si>
    <t>MIPG</t>
  </si>
  <si>
    <t>PLAN ESTRATÉGICO AERONÁUTICO 2030</t>
  </si>
  <si>
    <t>Políticas MiPG Decreto 1499 Sept 2017 y Decreto 612 de 2018</t>
  </si>
  <si>
    <t xml:space="preserve">OBJETIVO  INSTITUCIONAL </t>
  </si>
  <si>
    <t>META 2022 - 2026 PEI</t>
  </si>
  <si>
    <t>META 2024</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</si>
  <si>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</si>
  <si>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</si>
  <si>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</si>
  <si>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</si>
  <si>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</si>
  <si>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</si>
  <si>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</si>
  <si>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</si>
  <si>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</si>
  <si>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</si>
  <si>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</si>
  <si>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</si>
  <si>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</si>
  <si>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</si>
  <si>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</si>
  <si>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</si>
  <si>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</si>
  <si>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</si>
  <si>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</si>
  <si>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</si>
  <si>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</si>
  <si>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 xml:space="preserve"> META 2024</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</si>
  <si>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</si>
  <si>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</si>
  <si>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</si>
  <si>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 xml:space="preserve">Coordinar con la cancillería la actualizacion del Acuerdo de Esmeraldas. </t>
  </si>
  <si>
    <t xml:space="preserve">Informes coordinación con Cancillería Acuerdo de Esmeraldas </t>
  </si>
  <si>
    <t xml:space="preserve">Informes </t>
  </si>
  <si>
    <t xml:space="preserve">SECRETARIA DE AUTORIDAD AERONÁUTICA </t>
  </si>
  <si>
    <t>DIRECCIÓN DE TRANSPORTE AÉREO</t>
  </si>
  <si>
    <t>2. Gestionar ante Cancillería Propuesta de Acuerdo ajustado</t>
  </si>
  <si>
    <t xml:space="preserve">Revisar y de ser viable proponer la actualización de dos (2) Instrumentos bilaterales existentes 
</t>
  </si>
  <si>
    <t>Instrumentos bilaterales actualzados</t>
  </si>
  <si>
    <t xml:space="preserve">Número de instrumentos  actualizados  / Número de instrumentos programados (2) </t>
  </si>
  <si>
    <t xml:space="preserve"> 1. Realizar la revisión de los acuerdos bilaterales fronterizos existentes y de ser viable proponer dos (2) Acuerdos para su actualización.</t>
  </si>
  <si>
    <t xml:space="preserve">Promover la Prestación de Servicios Aéreos Esenciales y su infraestructura asociada disponible SAE </t>
  </si>
  <si>
    <t>Promover la utilización de las rutas aereas sociales establecidas</t>
  </si>
  <si>
    <t>Eventos promocion realizados</t>
  </si>
  <si>
    <t>Eventos realizados</t>
  </si>
  <si>
    <t>Promover en las (6) mesas de conectividad programadas la utilización de las rutas sociales habilitadas</t>
  </si>
  <si>
    <t xml:space="preserve">Alcanzar  la optimización y automatización de 4 trámites </t>
  </si>
  <si>
    <t xml:space="preserve">
Finalizar  la automatización del trámite de vuelos charter y actualizar 1 trámite. 
</t>
  </si>
  <si>
    <t>2 Trámites Automatizados</t>
  </si>
  <si>
    <t>Actividades realizadas / Actividades programadas X 100</t>
  </si>
  <si>
    <t xml:space="preserve">1. Seleccionar los trámites restantes a actualizar a 2026 </t>
  </si>
  <si>
    <t>2. Definir y entregar a la Secretaria TI, las especificaciones técnicas de los trámites a automatizar durante 2024</t>
  </si>
  <si>
    <t xml:space="preserve">3. Desarrollo de la solución tecnológica que automatice la solicitud de vuelos charter y la renovación permisos de operación y/o funcionamiento  </t>
  </si>
  <si>
    <t>SECRETARÍA TECNOLOGÍAS DE LA INFORMACIÓN</t>
  </si>
  <si>
    <t>4. Desarrollo de la solución tecnológica que automatice Un  (1)  trámite y especificaciones técnicas enviada por la Dirección de Transporte Aéreo</t>
  </si>
  <si>
    <t>Lograr una efectiva aplicación de las normas de regulacion economica por parte de los interesados para propiciar el crecimiento de la oferta en el mercado.</t>
  </si>
  <si>
    <t>Realizar talleres de socialización y difusión de la regulación económica en las regionales</t>
  </si>
  <si>
    <t xml:space="preserve">6  Informes Mesas de Conectividad Regional Realizadas </t>
  </si>
  <si>
    <t>No. de Informes de Mesas realizadas / No.de informes de Mesas programadas (6)</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</si>
  <si>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</si>
  <si>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</si>
  <si>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xml:space="preserve">Completar la actualización del 100% anual  de la normatividad colombiana para promover la conectividad interurbana, con la operación de helicópteros
</t>
  </si>
  <si>
    <t xml:space="preserve">
Normas Actualizadas en el 100%</t>
  </si>
  <si>
    <t># Normas actualizadas / # Normas programadas * 100</t>
  </si>
  <si>
    <t xml:space="preserve">
1. Finalizar la actualización los proyectos de norma restantes (RAC 155 y RAC 5)
</t>
  </si>
  <si>
    <t xml:space="preserve">2. Publicar los RAC 135, 155 y 5
</t>
  </si>
  <si>
    <t>Desarrollar el 100% de los manuales, procedimientos, circulares informativas y demás documentos requeridos para la certificación, control y vigilancia de la operación de helicópteros</t>
  </si>
  <si>
    <t xml:space="preserve">Actualizar el 100% anual de los manuales, procedimientos, circulares informativas y demás documentos requeridos para la certificación, control y vigilancia de la operación de helicópteros RAC 135
</t>
  </si>
  <si>
    <t>Manuales, procedimientos, circulares informativas y demás documentos requeridos para la certificación, control y vigilancia de la operación de helicópteros desarrollados en el 20%</t>
  </si>
  <si>
    <t>Cumplimiento según cronograma</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</si>
  <si>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</si>
  <si>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</si>
  <si>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</si>
  <si>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</si>
  <si>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 xml:space="preserve">Realizar Consultoría del Plan Estratégico de Aviación General </t>
  </si>
  <si>
    <t xml:space="preserve"> 
Consultoria Plan Estrategico de Aviación General en Colombia </t>
  </si>
  <si>
    <t>Actividades Realizadas/ Actividades Programadas*100</t>
  </si>
  <si>
    <t>1. Definir el alcance y los requerimientos técnicos de la consultoría</t>
  </si>
  <si>
    <t xml:space="preserve">OFICINA DE GESTIÓN DE PROYECTOS </t>
  </si>
  <si>
    <t>OFICINA DE GESTIÓN DE PROYECTOS  - PLANIFICACIÓN AEROPORTUARIA</t>
  </si>
  <si>
    <t>2. Solicitar Vigencias futuras para la contratación</t>
  </si>
  <si>
    <t>3. Estructurar el proyecto para la etapa precontractual de la consultoría</t>
  </si>
  <si>
    <t xml:space="preserve"> 4. Adjudicar y dar inicio a la ejecución contractual de la consultoría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</si>
  <si>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</si>
  <si>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</si>
  <si>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</si>
  <si>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</si>
  <si>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</si>
  <si>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</si>
  <si>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</si>
  <si>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</si>
  <si>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</si>
  <si>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</si>
  <si>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</si>
  <si>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</si>
  <si>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</si>
  <si>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</si>
  <si>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</si>
  <si>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Dar cumplimiento a los compromisos establecidos en el memorando de entendimiento entre Ministerio de Comercio, Industria y Turismo y Aerocivil.</t>
  </si>
  <si>
    <t>Informe trimestral de seguimiento a los compromisos</t>
  </si>
  <si>
    <t>No. Informes presentados / Informes programados *100</t>
  </si>
  <si>
    <t xml:space="preserve">SECRETARÍA DE SERVICIOS AEROPORTUARIOS </t>
  </si>
  <si>
    <t xml:space="preserve">
 2. Realizar cuatro mesas de trabajo de seguimiento al memorando de entendimiento con los respectivos informes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</si>
  <si>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</si>
  <si>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</si>
  <si>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Realizar sesiones de encuentro entre operadores aéreos y turisticos en las regionales</t>
  </si>
  <si>
    <t xml:space="preserve">Encuentro entre operadores turísticos </t>
  </si>
  <si>
    <t xml:space="preserve">Número de encuentros ejecutados / Número de encuentros programados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</si>
  <si>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</si>
  <si>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</si>
  <si>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</si>
  <si>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</si>
  <si>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Socializar y analizar con los operadores el análisis efectuado por la Aerocivil en el año 2023</t>
  </si>
  <si>
    <t xml:space="preserve">Boletin que contiene los costos de operación por hora-bloque de equipo
</t>
  </si>
  <si>
    <t xml:space="preserve">Propuestas de estrategias para la reducción del costo de la hora-bloque del transporte aéreo.
</t>
  </si>
  <si>
    <t>1. Elaborar y publicar boletin de Costos de Operación por hora bloque de equipo</t>
  </si>
  <si>
    <t>OFICINA DE ANALÍTICA</t>
  </si>
  <si>
    <r>
      <t xml:space="preserve">
 </t>
    </r>
    <r>
      <rPr>
        <b/>
        <sz val="10"/>
        <rFont val="Arial Narrow"/>
        <family val="2"/>
      </rPr>
      <t xml:space="preserve">OFICINA DE ANALÍTICA </t>
    </r>
  </si>
  <si>
    <t xml:space="preserve">
2. Efectuar mesas de trabajo con las aerolíneas para abrir la discusión o concertar propuestas de estrategias para la reducción del costo de la hora-bloque del transporte aéreo.</t>
  </si>
  <si>
    <t xml:space="preserve">SECRETARÍA DE AUTORIDAD AERONÁUTICA </t>
  </si>
  <si>
    <t>DIRECCIÓN DE TRANSPORTE AÉREO Y ASUNTOS AEROCOMERCIALES</t>
  </si>
  <si>
    <t>3. Informe con los resultados de las mesas de trabajo efectuadas y Propuestas de estrategias identificadas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</si>
  <si>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</si>
  <si>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</si>
  <si>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 normativa tendientes a la actualizacion y adecuacion respecto a los derechos de los usuarios</t>
  </si>
  <si>
    <t>Documento normativo</t>
  </si>
  <si>
    <t>Presentacion documento normativo</t>
  </si>
  <si>
    <t>.
DIRECCIÓN DE TRANSPORTE AÉREO Y ASUNTOS AEROCOMERCIALES</t>
  </si>
  <si>
    <t xml:space="preserve">2. De detectarse una posibilidad de mejora, presentar una propuesta de cambio normativo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</si>
  <si>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</si>
  <si>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</si>
  <si>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Implementar las estrategias comerciales aeroportuarias, para los aeropuertos de El Yopal, Pasto, Popayán, Puerto Carreño.</t>
  </si>
  <si>
    <t>Modelos de negocio definidos para 4 Aeropuertos.</t>
  </si>
  <si>
    <t xml:space="preserve">Modelos de negocio definidos / Aeropuertos priorizados *100 </t>
  </si>
  <si>
    <t xml:space="preserve">1. Definición de modelos de casos de negocios </t>
  </si>
  <si>
    <t>SECRETARÍA DE SERVICIOS AEROPORTUARIOS</t>
  </si>
  <si>
    <t xml:space="preserve">
DIRECCIÓN DEOPERACIONES AEROPORTUARIAS</t>
  </si>
  <si>
    <t xml:space="preserve">
2. Aplicación de los modelos de negocios </t>
  </si>
  <si>
    <t xml:space="preserve">3. Seguimiento a los objetivos del caso de negocio </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</si>
  <si>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</si>
  <si>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</si>
  <si>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</si>
  <si>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</si>
  <si>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</si>
  <si>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</si>
  <si>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</si>
  <si>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</si>
  <si>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</si>
  <si>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</si>
  <si>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</si>
  <si>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2024</t>
  </si>
  <si>
    <t>Plan Institucional de Capacitación - PIC 2024 formulado, aprobado y publicado</t>
  </si>
  <si>
    <t>SECRETARIA GENERAL</t>
  </si>
  <si>
    <t>DIRECCIÓN DE GESTIÓN HUMANA</t>
  </si>
  <si>
    <t>Una (1) campaña de comunicación trimestral</t>
  </si>
  <si>
    <t>Porcentaje (%) de avance en el cumplimiento del Plan Institucional de Capacitación - PIC en el periodo</t>
  </si>
  <si>
    <t>3. Ejecución del Plan Institucional de Capacitación - PIC 2024.</t>
  </si>
  <si>
    <t>Informe de resultados encuesta de evaluación de impacto PIC - 2025</t>
  </si>
  <si>
    <t>4. Evaluar el Plan Institucional de Capacitación en términos de su impacto en la Entidad y en los participantes de las actividades académicas del PIC</t>
  </si>
  <si>
    <t>Matriz DNAO PIC 2025 V1</t>
  </si>
  <si>
    <t>5. Diagnóstico de Necesidades de Aprendizaje Organizacional - DNAO PIC 2025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</si>
  <si>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</si>
  <si>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</si>
  <si>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2024</t>
  </si>
  <si>
    <t>Oferta Académica desarrollada</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</si>
  <si>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</si>
  <si>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</si>
  <si>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</si>
  <si>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</si>
  <si>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</si>
  <si>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 xml:space="preserve">1. Identificacion de las variables inmersas para el desarrollo de un modelo de seguimiento.  </t>
  </si>
  <si>
    <t>2. Analisis funcional de las variables  que conformaran el modelo.</t>
  </si>
  <si>
    <t>3. Estructuracion del modelo de seguimiento.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</si>
  <si>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</si>
  <si>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</si>
  <si>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</si>
  <si>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</si>
  <si>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</si>
  <si>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</si>
  <si>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</si>
  <si>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t>Porcentaje de avance en el desarrollo del  proyecto sobre Equidad de género Aerocivil</t>
  </si>
  <si>
    <t>Porcentaje de Avance ejecución proyecto GLOBE</t>
  </si>
  <si>
    <t xml:space="preserve">2. Continuar en el proyecto GLOBE para promover ciencia, tecnología y matemáticas (STEM) </t>
  </si>
  <si>
    <t>3. Definir los lineamientos de la gestión del conocimiento en la DIIGC del CEA y capacitar a la comunidad académica en temas de investigación, innovación y Gestión del conocimiento.</t>
  </si>
  <si>
    <t xml:space="preserve"> Cantidad de espacios de participación institucionales en temas aeroespaciales concretados.</t>
  </si>
  <si>
    <t xml:space="preserve">4. Participar y generar escenarios de desarrollo y/o investigación de tematicas aeronáuticas y espaciales; y actualizar las línea de investigación del grupo GINA involucrando las ciencias aeronáuticas y espaciales. </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</si>
  <si>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</si>
  <si>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</si>
  <si>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</si>
  <si>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</si>
  <si>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</si>
  <si>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Aplicacion del Modelo de Aseguramiento de Calidad para los procesos académicos del CEA</t>
  </si>
  <si>
    <t>Número de procedimientos e instrumentos actualizados</t>
  </si>
  <si>
    <t xml:space="preserve">1. Actualizacion de procedimientos e instrumentos asociados al  modelo de aseguramiento de la calidad. </t>
  </si>
  <si>
    <t>Un informe de aplicación del modelo de aseguramiento semestral.</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</si>
  <si>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</si>
  <si>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</si>
  <si>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</si>
  <si>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</si>
  <si>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</si>
  <si>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 xml:space="preserve"> Oferta Académica Actualizada según requerimientos</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</si>
  <si>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</si>
  <si>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</si>
  <si>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</si>
  <si>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</si>
  <si>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</si>
  <si>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</si>
  <si>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</si>
  <si>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</si>
  <si>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</si>
  <si>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Estrategia CEA-REGIÓN</t>
  </si>
  <si>
    <t>Un Documento generado</t>
  </si>
  <si>
    <t>1. Diseñar Documento CEA-REGION</t>
  </si>
  <si>
    <t>Población Objetivo</t>
  </si>
  <si>
    <t xml:space="preserve">5 Regionales atendidas </t>
  </si>
  <si>
    <t>2. Visitar los lugares establecidos en la estrategia</t>
  </si>
  <si>
    <t>Resultado Estrategia</t>
  </si>
  <si>
    <t>Documento Informe Resultado visitas realizadas</t>
  </si>
  <si>
    <t>3. Elaboración informe Estrategia CEA-REGION</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</si>
  <si>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</si>
  <si>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</si>
  <si>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</si>
  <si>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Actualizar el marco nacional de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</si>
  <si>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</si>
  <si>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</si>
  <si>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</si>
  <si>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</si>
  <si>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2023-2024.</t>
  </si>
  <si>
    <t>Estrategias diseñadas</t>
  </si>
  <si>
    <t>Mínimo 4 estrategias diseñadas</t>
  </si>
  <si>
    <t xml:space="preserve">2. Diseñar estrategias para fortalecer  integralmente la convivencia para la paz al interior de la comunidad académica. </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</si>
  <si>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</si>
  <si>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</si>
  <si>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Fortalecimiento de la Planta Docente y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</si>
  <si>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</si>
  <si>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</si>
  <si>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</si>
  <si>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</si>
  <si>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</si>
  <si>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</si>
  <si>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</si>
  <si>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</si>
  <si>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</si>
  <si>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</si>
  <si>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</si>
  <si>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</si>
  <si>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</si>
  <si>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</si>
  <si>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PLANEACIÓN INSTITUCIONAL</t>
  </si>
  <si>
    <t>PLANEACIÓN INSTIUCIONAL</t>
  </si>
  <si>
    <t>Revisar, gestionar y promover el desarrollo de acuerdos transfronterizos de servicios aéreos u otros, para generar condiciones de conectividad en los territorios de frontera.</t>
  </si>
  <si>
    <t>Meta 2024</t>
  </si>
  <si>
    <t>GRUPO ESTRUCTURA NORMATIVA Y ESTÁNDARES AERONÁUTICOS</t>
  </si>
  <si>
    <t xml:space="preserve">
SECRETARÍA DE SERVICIOS AEROPORTUARIOS
 Apoyo DIRECCIÓN DE TRANSPORTE AÉREO Y ASUNTOS AEROCOMERCIALES
</t>
  </si>
  <si>
    <t>Un Modelo de seguimiento diseñado</t>
  </si>
  <si>
    <t>Diseñar el modelo de seguimiento de la dinámica  de la oferta educativa  vs el mercado laboral.</t>
  </si>
  <si>
    <t>Modelo de Seguimiento diseñado</t>
  </si>
  <si>
    <t>SECRETARÍA CENTRO DE ESTUDIOS AERONÁUTICOS - SCEA</t>
  </si>
  <si>
    <t>1. Continuar con la ejecución del proyecto sobre Equidad de Género en la  Aerocivil.</t>
  </si>
  <si>
    <t xml:space="preserve">2. Aplicacion del modelo de aseguramiento de la calidad </t>
  </si>
  <si>
    <t>1. Continuar con la construcción del programa de Tecnologia en Gestión de Información Meteorologica conforme a la normatividad vigente del MEN</t>
  </si>
  <si>
    <t>Marco actualizado en sus dos  etapas de cuatro, caracterización y brechas de capital humano.</t>
  </si>
  <si>
    <t xml:space="preserve">
1.Actualizar la caracterización del sector
</t>
  </si>
  <si>
    <t xml:space="preserve">
2.Continuar con la Actualizacion del estudio de brechas de capital humano
</t>
  </si>
  <si>
    <t>Contar con Docentes e Investigadores, y/o profesores (PhD, Magister) que generen productos de investigación, innovación y gestión del conocimiento</t>
  </si>
  <si>
    <t xml:space="preserve">
Mínimo dos docentes y/o investigadores vinculados
</t>
  </si>
  <si>
    <t>Fortalecer el grupo de docentes e investigadores para generar producción intelectual y actividad de investigación</t>
  </si>
  <si>
    <t xml:space="preserve"> DIRECCIÓN DE TRANSPORTE AEREO</t>
  </si>
  <si>
    <t>1. Revisar Acuerdo de Esmeraldas y proponer ajustes y/o modificaciones.</t>
  </si>
  <si>
    <t xml:space="preserve">
1. Presentar un plan de trabajo de acuerdo con  lo establecido en la Cláusula cuarta del memorando de entendimiento
</t>
  </si>
  <si>
    <t>1. Realizar seguimiento al diseño del proyecto de construcción y equipamiento del edificio CEA a cargo de la ANI</t>
  </si>
  <si>
    <t>Riesgos e indicadores incluidos en el proceso de Gestión Humana del Sistema de Gestión</t>
  </si>
  <si>
    <t>Documento Técnico del PIC aprobado en el Sistema de Gestión</t>
  </si>
  <si>
    <t xml:space="preserve">Instrumentos de seguimiento y control del PIC incluidos en el Sistema de Gestión </t>
  </si>
  <si>
    <t>7. Elaborar documento que integre los requisitos y aplicación del Plan Institucional de Capacitación en la Aerocivil, en las plantillas documentales establecidas en el Sistema de Gestión de la entidad.</t>
  </si>
  <si>
    <t>Documentación del PIC</t>
  </si>
  <si>
    <t xml:space="preserve">1. Formular, aprobar y publicar el Plan Institucional de Capacitación - PIC 2024. </t>
  </si>
  <si>
    <t>2. Promover mediante campañas de comunicación la participación de los servidores en las actividades académicas del PIC 2024.</t>
  </si>
  <si>
    <t xml:space="preserve">6. Establecer instrumentos de seguimiento y control del PIC en el proceso Gestión Humana, en el aplicativo que administra el Sistema de Gestión. Como minimo se deben incluir los siguientes:
- Riesgos de Operación PIC
- Indicador de Deserción PIC
</t>
  </si>
  <si>
    <t>LUZ MELBA CASTAÑEDA LIZARAZO - JOHANNA CÁRDENAS CÁRDENAS</t>
  </si>
  <si>
    <t>CUMPLIMIENTO</t>
  </si>
  <si>
    <t xml:space="preserve">LUZ MELBA CASTAÑEDA L - SINDY PATRICIA SIERRA A. - ISABEL GUERRERO C. </t>
  </si>
  <si>
    <t xml:space="preserve">1. Realizar  mesa de trabajo interna en la entidad y con las autoridades competentes, para identificar eventuales mejoras a la normativa. </t>
  </si>
  <si>
    <t xml:space="preserve">
PLANEACIÓN INSTITUCIONAL
PLANEACIÓN INSTITUCIONAL</t>
  </si>
  <si>
    <t>LUZ MELBA CASTAÑEDA LIZARAZO / OLGA VIVIANA RODRÍGUEZ VARGAS.</t>
  </si>
  <si>
    <t xml:space="preserve">2. Estructuración del proyecto del Centro de Entrenamiento de Bomberos en las siguientes etapas:
1. Estudio de mercado
2. Estudio técnico
3. Estudio organizacional
4. Estudio financiero
</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</si>
  <si>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</si>
  <si>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</si>
  <si>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</si>
  <si>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</si>
  <si>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</si>
  <si>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</si>
  <si>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</si>
  <si>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30% de los permisos de operación de los aeropuertos públicos que no fueron renovados en los últimos 5 años</t>
  </si>
  <si>
    <t>Permisos de operación de los aeropuertos públicos actualizados  en el 30%</t>
  </si>
  <si>
    <t xml:space="preserve">Actividades ejecutadas/programadas*100 </t>
  </si>
  <si>
    <t>1. Identificar los aeropuertos que para 2026 deberán tener su permiso de operación actualizado</t>
  </si>
  <si>
    <t>DIRECTOR GENERAL</t>
  </si>
  <si>
    <t>LUZ MELBA CASTAÑEDA L - ALVARO ENRIQUE PÉREZ M.</t>
  </si>
  <si>
    <t xml:space="preserve"> 2. Efectuar las inspecciones a los aeropuertos que se les debe actualizar el permiso de operación</t>
  </si>
  <si>
    <t>3.. Emitir la resolución de actualización (renovación o suspensión) del permiso de operación de los aeropuertos inspeccionados</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</si>
  <si>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</si>
  <si>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</si>
  <si>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</si>
  <si>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Edificio de Autoridad Aeronáutica incluido en documentos presentados por originador. </t>
  </si>
  <si>
    <t xml:space="preserve">Número de edificios incluidos / Total edificios solicitados * 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</si>
  <si>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</si>
  <si>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</si>
  <si>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</si>
  <si>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
100% de terminación de la Etapa Estructural de la construcción del Centro de Investigación de Accidentes Aéreos, CIAA.</t>
  </si>
  <si>
    <t>(Número actividades cumplidas vs. Número actividades programadas 
(Ejecutado/programado)*100
según cronograma</t>
  </si>
  <si>
    <t xml:space="preserve">1. Finalizar las obras Preliminares de la obra Edificio CIAA. 
</t>
  </si>
  <si>
    <t>DIRECTOR TÉCNICO DE INVESTIGACIÓN DE ACCIDENTES</t>
  </si>
  <si>
    <t xml:space="preserve">CONSTRUCCIÓN EDIFICIO CIAA
Finalizar etapa Estructural de la construcción del Centro de Investigación de Accidentes Aéreos, CIAA </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</si>
  <si>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</si>
  <si>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</si>
  <si>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</si>
  <si>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</si>
  <si>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Contribuir al fortalecimiento de las capacidades de la Region Suramericana, SAM, en asuntos de investigación de accidentes, a través del Mecanismo Regional de Cooperación AIG de Suramérica, ARCM SAM.</t>
  </si>
  <si>
    <t>EJERCICIO DE LIDERAZGO REGIONAL
Convocar, liderar y/o participar en la realización de diez (10) actividades de integracion Regional, y  de representación de la Región, de manera presencial o virtual.</t>
  </si>
  <si>
    <t xml:space="preserve">
100% de cumplimiento de actividades Regionales de integración y de representación en investigación de accidentes. </t>
  </si>
  <si>
    <t>Número actividades cumplidas vs. Número actividades programadas (Ejecutado/programado)*100
según cronograma</t>
  </si>
  <si>
    <t>1. Convocar y liderar cuatro (4) reuniones del Mecanismo Regional de Cooperación AIG de Suramérica, ARCM SAM.</t>
  </si>
  <si>
    <t>2. Coordinar y orientar la realización de dos (2) actividades académicas internacionales, dirigidas a los Estados de la Región SAM.</t>
  </si>
  <si>
    <t>3. Participar, en representación de la Región SAM, en cuatro (4) actividades organizadas por OACI o por otras Regiones, sobre la integración y cooperación entre Regiones o entre Estados, en materia de investigación de accidentes.</t>
  </si>
  <si>
    <t xml:space="preserve">Adecuación del laboratorio de Certificacón de Productos Aeronáuticos 
</t>
  </si>
  <si>
    <t>Obtener los estudios y diseños fase 3 para la
adecuación del laboratorio de Certificación de Productos Aeronáuticos</t>
  </si>
  <si>
    <t xml:space="preserve"> 
Estudios y
diseños fase 3
para la
adecuación de
las instalaciones
del laboratorio de
Certificación de
Productos
Aeronáuticos</t>
  </si>
  <si>
    <t xml:space="preserve">
Documento
Estudios y
diseños fase 3</t>
  </si>
  <si>
    <t xml:space="preserve">1. Radicar el proceso precontractual de estudios y diseños para la adecuación del laboratorio de Certificación de Productos Aeronáuticos </t>
  </si>
  <si>
    <t xml:space="preserve">2. Verificar la adjudicación  del proceso de contratación de estudios y diseños fase 3 para la adecuación del  laboratorio de Certificación de Productos Aeronáuticos  </t>
  </si>
  <si>
    <t xml:space="preserve">3. Supervisar la ejecución del contrato de estudios y diseños fase 3 para la adecuación del laboratorio de Certificación de Productos Aeronáuticos. </t>
  </si>
  <si>
    <t xml:space="preserve">Desarrollar el Plan de Fortalecimiento Institucional en los roles de autoridad y prestador de servicio, mediante la Implementación del 100% los procesos, procedimientos, manuales y demás documentos. 
</t>
  </si>
  <si>
    <t>Implementar al 100% los procesos, procedimientos y manuales y demás documentos que contiene el Plan de Fortalecimiento Institucional en el rol de autoridad.</t>
  </si>
  <si>
    <t xml:space="preserve">Procesos de Autoridad actualizados 
 </t>
  </si>
  <si>
    <t>(Documentos realizados /  Documentos  programados)*100</t>
  </si>
  <si>
    <t>1. Terminar la actualización de la Información incluida en el inventario documental de los procesos de Autoridad del Sistema de Gestion, realizado en el 2023.</t>
  </si>
  <si>
    <t xml:space="preserve">SECRETARIA DE AUTORIDAD AERONÁUTICA
Apoyo OFICINA ASESORA DE PLANEACIÓN
</t>
  </si>
  <si>
    <t>2. Definir los indicadores de los nuevos procesos de Autoridad del Sistema de Gestión</t>
  </si>
  <si>
    <t xml:space="preserve">Proporcionar información amplia y en forma continua del relacionamiento institucional y el desarrollo de relaciones públicas atendiendo de manera adecuada nuestros grupos de interés. 
</t>
  </si>
  <si>
    <t xml:space="preserve">Socializar e Implementar la Política de Comunicaciones y Relacionamiento Institucional de la Aeronáutica Civil de Colombia.
</t>
  </si>
  <si>
    <t xml:space="preserve">
Política de comunicaciones implementada.
</t>
  </si>
  <si>
    <t>(Sumatoria actividades realizadas /Sumatoria actividades programadas)*100</t>
  </si>
  <si>
    <t xml:space="preserve">1. Realizar actividades de socialización para la adecuada implementación de la política de Comunicaciones y Relacionamiento Institucional 
</t>
  </si>
  <si>
    <t xml:space="preserve">OFICINA ASESORA DE COMUNICACIONES Y RELACIONAMIENTO INSTITUCIONAL </t>
  </si>
  <si>
    <r>
      <t xml:space="preserve">2.Identificar y comunicar de manera ordenada los diferentes tipos de </t>
    </r>
    <r>
      <rPr>
        <sz val="12"/>
        <color theme="1" tint="0.249977111117893"/>
        <rFont val="Arial Narrow"/>
        <family val="2"/>
      </rPr>
      <t>mensajes</t>
    </r>
    <r>
      <rPr>
        <sz val="12"/>
        <color rgb="FFFF0000"/>
        <rFont val="Arial Narrow"/>
        <family val="2"/>
      </rPr>
      <t xml:space="preserve"> </t>
    </r>
    <r>
      <rPr>
        <sz val="12"/>
        <color theme="1" tint="0.34998626667073579"/>
        <rFont val="Arial Narrow"/>
        <family val="2"/>
      </rPr>
      <t>int</t>
    </r>
    <r>
      <rPr>
        <sz val="12"/>
        <color theme="3" tint="-0.249977111117893"/>
        <rFont val="Arial Narrow"/>
        <family val="2"/>
      </rPr>
      <t>ernos y externos y el Plan de Medios más adecuado para realizarlos, dependiendo del Grupo de Interés al cual van dirigidos los mensajes (Internos: comunidad aeronáutica y Externos: Gremios, ciudadanía en general, entre otros)</t>
    </r>
  </si>
  <si>
    <r>
      <t xml:space="preserve">
3. Desarrollar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internas y externas, atendiendo de manera adecuada los grupos de interés
</t>
    </r>
  </si>
  <si>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</si>
  <si>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</si>
  <si>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
Materializar el aprovechamiento de 2 Acuerdos de Cooperación Técnica (MoU) ya firmados 
</t>
  </si>
  <si>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</si>
  <si>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</si>
  <si>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1. Socializar a las diferentes áreas de la entidad, los Acuerdos MoU firmados </t>
  </si>
  <si>
    <t>2.Solicitar a las áreas de entidad las necesidades y viabilidad de apoyo a través de estos acuerdos</t>
  </si>
  <si>
    <t xml:space="preserve">3.  Preparar la información pertinente para firma de los Anexos. 
</t>
  </si>
  <si>
    <t xml:space="preserve"> 
4.  Presentar a la Dirección General los documentos requeridos para la firma de Anexos.
</t>
  </si>
  <si>
    <t>5. Presentar resultados de la materialización de  2 proyectos de Cooperación Técnica internacional.</t>
  </si>
  <si>
    <t xml:space="preserve">Promover alianzas estratégicas y el desarrollo de actividades con actores internacionales para fortalecer las capacidades misionales de la Aeronáutica Civil de Colombia.  
</t>
  </si>
  <si>
    <t xml:space="preserve">Posicionar a la Aerocivill en la OACI y otros Organismos - Entidades Internacionales así como en los Estados vecinos a través de las notas de estudio presentadas </t>
  </si>
  <si>
    <t xml:space="preserve">Notas de Estudio presentadas </t>
  </si>
  <si>
    <t xml:space="preserve">Actividades ejecutadas / Actividades programadas*100 </t>
  </si>
  <si>
    <t>1. Presentar Notas de Estudio asociados a la participación en eventos internacionales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</si>
  <si>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</si>
  <si>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</si>
  <si>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Realizar Asistencia Técnica para la Formulación e implementación del Plan Maestro de la Gestión de Tránsito Aéreo
 </t>
  </si>
  <si>
    <t xml:space="preserve">
Asistencia Técnica para la Formulación del Plan Maestro de la Gestión de Tránsito Aéreo realizada </t>
  </si>
  <si>
    <t xml:space="preserve">
Actividades ejecutadas/programadas*100 </t>
  </si>
  <si>
    <t>1. Revisar estado actual información relacionada con el Plan Maestro de la gestión del tránsito aéreo.</t>
  </si>
  <si>
    <t>SECRETARIA DE SERVICIOS A LA NAVEGACÓN AÉREA
Apoyo OFICINA ASESORA DE COMUNICACIONES Y RELACIONAMIENTO 
INSTITUCIONAL- OACRI-</t>
  </si>
  <si>
    <t>2. Identificar temas y contenidos a ser considerados en la formulación del Plan Maestro de la Gestión de Tránsito Aéreo</t>
  </si>
  <si>
    <t>3. Estructurar y enviar Ficha Técnica para la Asistencia Técnica en la formulación e implementación del Plan Maestro de la gestión del tránsito aéreo.</t>
  </si>
  <si>
    <t>4. Inicio Asistencia Técnica par la formulación  e implementación del Plan Maestro de la gestión del tránsito aéreo.</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</si>
  <si>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</si>
  <si>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</si>
  <si>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
Modelo de Gestión de las Regionales Aeronáuticas </t>
  </si>
  <si>
    <t xml:space="preserve">
1. Induccion y Reinduccion  del SG a las Regionales con el acompañamiento de los Gestores de acuerdo al fortalecimiento Institucional.
</t>
  </si>
  <si>
    <t xml:space="preserve">SUBDIRECCIÓN GENERAL
 Apoyo OFICINA ASESORA DE PLANEACIÓN 
</t>
  </si>
  <si>
    <t>2. Realizar la Identificacion de los servicios que se presentan en cada uno de los aerpuertos de la Regionales</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</si>
  <si>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</si>
  <si>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</si>
  <si>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</si>
  <si>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</si>
  <si>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</si>
  <si>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</si>
  <si>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4 Informes de seguimiento</t>
  </si>
  <si>
    <t xml:space="preserve">Actividades ejecutadas/programadas*100 
</t>
  </si>
  <si>
    <t xml:space="preserve">1. Estructurar plan de trabajo para socializar las asistencias técnicas </t>
  </si>
  <si>
    <t>2. Realizar las socialización de las asistencias técnicas trimestralmente a partir del segundo trimestre del 2024</t>
  </si>
  <si>
    <t xml:space="preserve">Promover y consolidar la continuidad de prestar asistencia técnica a las entidades territoriales con componente de capacitación
</t>
  </si>
  <si>
    <t>2 asistencias estructuradas</t>
  </si>
  <si>
    <t>Estructurar 2 Asistencias Técnicas orientadas a la infraestructura de propiedad de los aeródromos de  las entiades territoriales ASAE</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</si>
  <si>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</si>
  <si>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</si>
  <si>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</si>
  <si>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</si>
  <si>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</si>
  <si>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</si>
  <si>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</si>
  <si>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 xml:space="preserve">
1. Transmisiòn del reporte Metar Auto 24 horas en 10 aerodoromos</t>
  </si>
  <si>
    <t>SECRETARIO DE SERVICIOS AEROPORTUARIOS</t>
  </si>
  <si>
    <t>DIRECCIÓN DE OPERACIONES DE 
NAVEGACIÓN AÉREA</t>
  </si>
  <si>
    <t>LUZ MELBA CASTAÑEDA L - NORY ALEXANDRA MEDINA P - CARLOS ANDRÉS MAYORGA P</t>
  </si>
  <si>
    <t>2. Talleres (5) de acuerdo con el CONPES 4058 a entidades externas</t>
  </si>
  <si>
    <t xml:space="preserve">Desarrollar la infraestructura del Aeropuerto de Mitú que permita el disfrute de la  biodiversidad de la flora y fauna silvestre e hidro biológica del Vaupés, para generar mejores fuentes de ingresos en el territorio. </t>
  </si>
  <si>
    <t xml:space="preserve">Adjudicación de la construcción de la terminal, torre de control y cuartel de bomberos del aeropuerto de Mitú </t>
  </si>
  <si>
    <t>% de obra ejecutado</t>
  </si>
  <si>
    <t xml:space="preserve">1. Adjudicación de la construcción de la terminal, torre de control y cuartel de bomberos del aeropuerto de Mitú 
</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</si>
  <si>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</si>
  <si>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</si>
  <si>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</si>
  <si>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Informe de Seguimiento</t>
  </si>
  <si>
    <t>Informe de seguimiento de avance hasta lograr la adquisición</t>
  </si>
  <si>
    <t>1. Realizar seguimiento al proceso de expropiación hasta culminar la adquisición</t>
  </si>
  <si>
    <t>SECRETARÍA GENERAL</t>
  </si>
  <si>
    <t>SECRETARIA GENERAL
GRUPO DE ADMINISTRACIÓN DE INMUEBLES</t>
  </si>
  <si>
    <t>Realizar el proceso contractual para la construcción de la terminal, torre de control, base SEI y ampliacion de la plataforma del aeropuerto de Ipiales</t>
  </si>
  <si>
    <t>Proceso contractual adjudicado</t>
  </si>
  <si>
    <t>Proceso adjudicado</t>
  </si>
  <si>
    <t xml:space="preserve">1. Suscribrir el contrato para la construcción de la terminal, torre de control, base SEI y ampliacion de la plataforma del aeropuerto de Ipiales
</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</si>
  <si>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</si>
  <si>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</si>
  <si>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Avanzar el 20% de ejecución de la construcción de la terminal, infraestructura complementaria y recuperación de la plataforma del Aeropuerto de Pitalito</t>
  </si>
  <si>
    <t xml:space="preserve">1. Ejecución financiera al 20% del contrato de construcción de la terminal, infraestructura complementaria y recuperación de la plataforma del Aeropuerto de Pitalito
</t>
  </si>
  <si>
    <t>Desarrollar la infraestructura del Aeropuerto de Tolú que permita a los turistas internacionales y nacionales disfrutar de las aguas azules del mar Caribe y las  bellezas naturales del Golfo de Morrosquillo</t>
  </si>
  <si>
    <t xml:space="preserve">Ejecutar estudios y diseños de la expansión de la infraestructura lado tierra de acuerdo con lo establecido en el Plan Maestro Aeroportuario.
</t>
  </si>
  <si>
    <t>Consultoria 100%</t>
  </si>
  <si>
    <t xml:space="preserve">Realizar consultoría de estudios y diseños para nueva terminal, SEI, TWR e infraestructura complementaria, plataforma y calles de rodaje del Aeropuerto Golfo de Morrosquillo de Tolú, Sucre, ejecutando hasta el tercer entregable de acuerdo con el cronograma 
</t>
  </si>
  <si>
    <t>Ejecutar 40% de la ampliación, prolongación y rehabilitación de la pista, nivelación y conformación de franjas y reubicación de canales del aeropuerto Golfo de Morrosquillo de Tolú, Sucre</t>
  </si>
  <si>
    <t>Ejecución financiera al 40% de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</si>
  <si>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</si>
  <si>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</si>
  <si>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</si>
  <si>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Requerimeintos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</si>
  <si>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</si>
  <si>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</si>
  <si>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</si>
  <si>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</si>
  <si>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</si>
  <si>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 xml:space="preserve">Desarrollar y gestionar el plan   de renovación de los distintos componentes CNS/MET, por medio de propuestas que atiendan  las necesidades de la operación y se armonicen con la técnologia con que cuentan otras direcciones (Informatica).
</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</si>
  <si>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</si>
  <si>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</si>
  <si>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</si>
  <si>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un sistema de administración del espacio aéreo para la Aviación No Tripulada (UA).
Nueva</t>
  </si>
  <si>
    <t xml:space="preserve">Realizar la evaluación del sistema de gestión de transito aéreo no tripulado para determinar las necesidades del proveedor de servicios y acorde con las necesidades del país.
</t>
  </si>
  <si>
    <t>Solución conceptual del sistema de administración de tráfico aéreo no tripulado, acorde con las necesidades del país, identificada.</t>
  </si>
  <si>
    <r>
      <t xml:space="preserve">
1. Analizar la necesidad y Plan de Acción para la implementación</t>
    </r>
    <r>
      <rPr>
        <sz val="12"/>
        <color theme="1" tint="0.249977111117893"/>
        <rFont val="Arial Narrow"/>
        <family val="2"/>
      </rPr>
      <t xml:space="preserve">  del sistema, documentando el alcance.
</t>
    </r>
    <r>
      <rPr>
        <sz val="12"/>
        <color rgb="FFFF0000"/>
        <rFont val="Arial Narrow"/>
        <family val="2"/>
      </rPr>
      <t xml:space="preserve">
</t>
    </r>
    <r>
      <rPr>
        <sz val="12"/>
        <color theme="3" tint="-0.249977111117893"/>
        <rFont val="Arial Narrow"/>
        <family val="2"/>
      </rPr>
      <t xml:space="preserve">
.</t>
    </r>
  </si>
  <si>
    <t xml:space="preserve">2. Elaborar  estudio previo y analisis de mercado  de acuerdo con los resultados obtenidos. 
</t>
  </si>
  <si>
    <t>Implementar la tecnología requerida para el desarrollo del Sistema Nacional del Espacio Aéreo - SINEA, de acuerdo a lo establecido en el Plan maestro de la gestión del tránsito aéreo - ATM y de la Seguridad Operacional.</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</si>
  <si>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</si>
  <si>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</si>
  <si>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</si>
  <si>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</si>
  <si>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</si>
  <si>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</si>
  <si>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Mejorar la eficiencia en los servicios ATS mediante la implementación de procedimientos de control de transito aereo basados en la vigilancia ADS-B por encima del FL190</t>
  </si>
  <si>
    <t xml:space="preserve"> Rol del Proveedor ATS consolidado y optimizado</t>
  </si>
  <si>
    <t xml:space="preserve">Numero de actividades realizadas / número de documentos actualizados e implementados  </t>
  </si>
  <si>
    <t xml:space="preserve">1. Actualizar los cinco manuales de operación pendientes en cuanto a la estructura funcional para la Gestión eficiente de los servicios de tránsito aéreo. Sin aprobacion en ISOLUCION 
</t>
  </si>
  <si>
    <t>2. Actualizacion del MATS 211 para incorporar uso del ADS-B por encima de nivel de vuelo 290</t>
  </si>
  <si>
    <t>Gestionar el equilibrio entre demanda y capacidad aportando a la renovación del concepto operacional ATM</t>
  </si>
  <si>
    <t>Implementar procesos y procedimientos ATFCM a nivel nacional de acuerdo al concepto operacional ATFCM</t>
  </si>
  <si>
    <t>CONCEPTO OPERACIONAL ACTUALIZADO</t>
  </si>
  <si>
    <t>% actividades ejecutadas/%actividades programadas</t>
  </si>
  <si>
    <t>1. Puesta en servicio del Sistema de Información Operacional ATFM (OIS).</t>
  </si>
  <si>
    <t>2.Integración Proceso de coordinación de slot aeroportuario y la Gestión de Afluencia de Tránsito Aéreo (ATFM), a través de la integración de los sistemas PDC SCORE y METRON HARMONY</t>
  </si>
  <si>
    <t>3. Integración de la Gestión de Afluencia de Tránsito Aéreo (ATFM) y la Toma de decisiones en Colaboración de Aeropuerto (A-CDM)</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</si>
  <si>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</si>
  <si>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el proyecto de fortalecimiento  del sistema de vigilancia aeronáutica. Adquirido por el nivel central pero que será entregado para su operación a las regionales según corresponda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</si>
  <si>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</si>
  <si>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</si>
  <si>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</si>
  <si>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</si>
  <si>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</si>
  <si>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Proveer el servicio de informacion aeronautica bajo una estructura orientada hacia el usuario, para el desarrollo del Sistema Nacional del Espacio Aéreo - SINEA.</t>
  </si>
  <si>
    <t>AVANZAR EN LA HOJA DE RUTA DE LA TRANSICION DEL AIS AL AIM FASE I,  FASE II Y FASE III</t>
  </si>
  <si>
    <t>Servicio AIM Fortalecido</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</si>
  <si>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</si>
  <si>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</si>
  <si>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</si>
  <si>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 xml:space="preserve">
Diseñar seis (6) procedimientos de vuelo PBN (instrumentos o visual) para los aeropuertos de la amazonia y orinoquia colombiana para fortalecer la accesibilidad de los aeropuertos</t>
  </si>
  <si>
    <t>Seis (6) procedimientos de vuelo PBN (instrumentos o visual) para los aeropuertos de la amazonia y orinoquia colombiana</t>
  </si>
  <si>
    <t>1. Planificar las necesidad y el orden de prioridad del diseño de los procedimientos para los aeropuertos regionales de la Amazonia.</t>
  </si>
  <si>
    <t>2. Diseñar seis (6) procedimientos de vuelo PBN (instrumentos o visual) para los aeropuertos de la amazonia y orinoquia colombiana</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</si>
  <si>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</si>
  <si>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</si>
  <si>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</si>
  <si>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</si>
  <si>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</si>
  <si>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CNS para la Región Amazóniica.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</si>
  <si>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</si>
  <si>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</si>
  <si>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</si>
  <si>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</si>
  <si>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Realizar el mantenimiento de la infraestructura Aeroportuaria lado aire con vocación al operador aéreo</t>
  </si>
  <si>
    <t>Aeropuertos con mantenimiento Lado Aire</t>
  </si>
  <si>
    <t>Aeropuertos mantenidos</t>
  </si>
  <si>
    <t xml:space="preserve">1. Realizar el mantenimiento lado aire del 10% de los aeropuertos de la infraestructura a cargo de la Aerocivil
</t>
  </si>
  <si>
    <t>DIRECCIÓN DE INFRAETRUCTURA Y AYUDAS AEROPORTUARIAS</t>
  </si>
  <si>
    <t xml:space="preserve">Realizar el mantenimiento de la infraestructura Aeroportuaria lado tierra con vocación al usuario
</t>
  </si>
  <si>
    <t>Aeropuertos con mantenimiento Lado Tierra</t>
  </si>
  <si>
    <t xml:space="preserve">1. Realizar el mantenimiento lado tierra del 10% aeropuertos de la infraestructura a cargo de la Aerocivil
</t>
  </si>
  <si>
    <t>Identificar las necesidades para el cumplimiento a norma de la Resolución 2491 de 2022, sobre infraestructura accesible e incluyente.</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</si>
  <si>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</si>
  <si>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</si>
  <si>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</si>
  <si>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</si>
  <si>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</si>
  <si>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Ejecutar el 20% del mejoramiento de seis (6) aeródromos para la prestación de Servicios Aéreos Esenciales ASAE.</t>
  </si>
  <si>
    <t>Aeropuertos ASAES con inicio de mejoramiento</t>
  </si>
  <si>
    <t>Aeropuertos ASAES con inicio de mejoramiento/ 6 * 100</t>
  </si>
  <si>
    <t>1. Verificar la contratación de las interventorías de los seis aeródromos para el mejoramiento de los seis aeródromos priorizados.</t>
  </si>
  <si>
    <t>DIRECCIÓN DE INFRAESTRUCTURA
GRUPO ASAES</t>
  </si>
  <si>
    <t>2. Establecer manuales de los comités operativos con ingenieros militares y Enterritorio.</t>
  </si>
  <si>
    <t xml:space="preserve">
3. Iniciar el desarrollo de las intervenciones en los
aeródromos ASAE lado Aire</t>
  </si>
  <si>
    <t>Realizar el proceso contractual para el mejoramiento de la pista San Joseé del  Guaviare</t>
  </si>
  <si>
    <t>Inicio del mejoramiento lado aire</t>
  </si>
  <si>
    <t>1. Estructuración del proceso contractual</t>
  </si>
  <si>
    <t>2. Adjudicación e inicio del contrato</t>
  </si>
  <si>
    <t>1. Estructuración del proyecto.
Reunión trimestral interministeriales con Dirección la Autoridad Nacional de Consulta Previa MinInterior</t>
  </si>
  <si>
    <t>2. Caracterización social de la información primaria</t>
  </si>
  <si>
    <t>Iniciar la construcción de la pista de Alta Guajira</t>
  </si>
  <si>
    <t>Inicio de la construccion de la pista</t>
  </si>
  <si>
    <t>3. Estructuración de programas de formación con la Universidad de Guajira.</t>
  </si>
  <si>
    <t>4.Gestión ambiental para tramites de permiso menores</t>
  </si>
  <si>
    <t>5. Estudios y Diseños (Fase III)</t>
  </si>
  <si>
    <t xml:space="preserve">6. Gestión para la obtención de Recursos para la construcción del aeródromo </t>
  </si>
  <si>
    <t xml:space="preserve">7. Suscripción del contrato/convenio </t>
  </si>
  <si>
    <t>8. Adjudicación e inicio de la obra
Inicio de la obra</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</si>
  <si>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</si>
  <si>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</si>
  <si>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</si>
  <si>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</si>
  <si>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Actividades ejecutadas / Actividades programadas</t>
  </si>
  <si>
    <t xml:space="preserve"> 1. Promover mesas bimestrales de direccionamiento estratégico con la ANI para el seguimiento de asociaciones público-privadas en estructuración</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</si>
  <si>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</si>
  <si>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</si>
  <si>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Realizar seguimiento a las concesiones vigentes. 
</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</si>
  <si>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</si>
  <si>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</si>
  <si>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</si>
  <si>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</si>
  <si>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</si>
  <si>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Gestionar ante la ANI las inversiones que la Aerocivil y/u otras entidades propongan para la infraestructura aeroportuaria en el marco de los contratos de concesión y los proyectos de Asociación Público Privada - APP, Iniciativa Público o Privada - IP</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</si>
  <si>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</si>
  <si>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</si>
  <si>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</si>
  <si>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</si>
  <si>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</si>
  <si>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1. Presentar informe trimestral del seguimiento realizado a los recursos asignados a los municipios beneficiarios de la contraprestación aeroportuaria.
</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</si>
  <si>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</si>
  <si>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</si>
  <si>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</si>
  <si>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</si>
  <si>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</si>
  <si>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Proponer la actualización del  RAC 21 en lo que aplique, como reglamentacion para las aceptaciones o aprobaciones de diseño de RPAS.</t>
  </si>
  <si>
    <t xml:space="preserve"> RAC 21 actualizado  reglamentacion para las aceptaciones o aprobaciones de diseño de RPAS</t>
  </si>
  <si>
    <t xml:space="preserve"> Actividades ejecutadas / actividades programadas x100</t>
  </si>
  <si>
    <t>1. Adecuar la normatividad seleccionada en 2023 al contexto colombiano.</t>
  </si>
  <si>
    <t>SECRETARIO DE AUTORIDAD AERONÁUTICA</t>
  </si>
  <si>
    <t>GRUPO CERTIFICACIÓN PRODUCTOS AERONÁUTICOS</t>
  </si>
  <si>
    <t>LUZ MELBA CASTAÑEDA L - ANDRÉS MAURICIO GONZÁLEZ CH.</t>
  </si>
  <si>
    <t>2. Desarrollar la propuesta de actualización del RAC 21 en lo que aplique.</t>
  </si>
  <si>
    <t>3. Radicar ante el Grupo Estructura Normativa y Estándares Aeronáuticos la propuesta de actualización al RAC 21</t>
  </si>
  <si>
    <t xml:space="preserve">Diseñar una hoja de Ruta y Ejecutar actividades para el fortalecimiento de la industria aeronáutica y aporte a la política de reindustrialización (MRO, piezas y partes, ALS, Aeronaves no tripuladas)
</t>
  </si>
  <si>
    <t>Actividades desarrolladas para el fortalecimiento de la Industria aeronáutica</t>
  </si>
  <si>
    <t>Actividades ejecutadas / actividades programadas x100</t>
  </si>
  <si>
    <t xml:space="preserve">1. Conformar una Red aeronáutica y realizar al menos 6 sesiones de encuentros con los diferentes actores de la industria (empresa, academia y estado) orientadas a la creación de relaciones de valor y gestión de proyectos. </t>
  </si>
  <si>
    <t xml:space="preserve">SUBDIRECCIÓN GENERAL </t>
  </si>
  <si>
    <t>2.  Estructurar un programa de CTeI para el desarrollo de proyectos de innovación.</t>
  </si>
  <si>
    <t>3. Realizar un Congreso de innovación para impulsar la industria aeronáutica colombiana..</t>
  </si>
  <si>
    <t>4. Planear y ejecutar una feria/evento especializado para promocionar la industria aeronáutica.</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</si>
  <si>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</si>
  <si>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</si>
  <si>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</si>
  <si>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 xml:space="preserve">
1. Realizar ocho (8) asesorías en temas de Aviación No Tripulada a entidades del orden internacional y/o nacional</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</si>
  <si>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</si>
  <si>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</si>
  <si>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</si>
  <si>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Planear la F-Air 2025 en coordinación con el Operador Logístico</t>
  </si>
  <si>
    <t xml:space="preserve">
Planeación de la F-Air 2025
</t>
  </si>
  <si>
    <t xml:space="preserve"> 
(Sumatoria actividades realizadas /Sumatoria actividades programadas)*100
</t>
  </si>
  <si>
    <t xml:space="preserve">
1. Presentación del Informe Final de la F-AIR 2023
</t>
  </si>
  <si>
    <t xml:space="preserve">
2. Elaborar el cronograma y presupuesto de la F-AIR 2025
</t>
  </si>
  <si>
    <t xml:space="preserve">3. Realizar seguimiento al operador logístico de la feria aeronáutica en la etapa de planeación de acuerdo con las actividades planteadas en el cronograma
</t>
  </si>
  <si>
    <t xml:space="preserve">
4. Gestionar la participación del o los países invitados a la versión XII de la F-AIR y otras actores estratégicos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</si>
  <si>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</si>
  <si>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</si>
  <si>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</si>
  <si>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Seguimiento al desarrollo de las dos (2) consultorías de Infraestructuras Logisticas Especializadas (ILE) contratadas en el año 2023.</t>
  </si>
  <si>
    <t xml:space="preserve">
Seguimiento al desarrollo de las dos (2) consultorías de Infraestructuras Logisticas Especializadas (ILE) contratadas en el año 2023, realizado.</t>
  </si>
  <si>
    <t>Actividades de Consultoría ejecutadas / Actividades de Consultoría programadas</t>
  </si>
  <si>
    <t>1. Efectuar el seguimiento a las consultorías de   Infraestructuras Logisticas Especializadas (ILE) contratadas en el año 2023</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</si>
  <si>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</si>
  <si>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</si>
  <si>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</si>
  <si>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Cumplimiento 80% de certificados de funcionamiento y/o documento equivalente, de las solicitudes presentadas en la vigencia que cumplen requisitos</t>
  </si>
  <si>
    <t xml:space="preserve">Número de certificados de funcionamiento y/o operación expedidos /Número de solicitudes de certificados de funcionamiento y/o recibidos en la vigencia
</t>
  </si>
  <si>
    <t xml:space="preserve">
1. Completar las actividades de certificación pendientes del año 2023</t>
  </si>
  <si>
    <t>GRUPO CERTIFIACION DE PROVEDORES</t>
  </si>
  <si>
    <t>2. Iniciar los procesos de certificación que se han presentados y cumplan requisitos</t>
  </si>
  <si>
    <t>3.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</si>
  <si>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</si>
  <si>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Finalizar el proceso de certificación del 100% de las solicitudes que fueron recibidas en la vigencia 2023 y que cumplan con los requisitos del proceso</t>
  </si>
  <si>
    <t>Cumplimiento 100% de los procesos de certificación de las solicitudes recibidas en la vigencia 2023 y que cumplan con los requisitos del proceso.</t>
  </si>
  <si>
    <t>Número de Organizaciones Certificadas / Numero de solicitudes de certificación recibidas en 2023</t>
  </si>
  <si>
    <t>1. Ejecutar el proceso de certificación de acuerdo con el RAC 21, Capítulo O, a las organizaciones que hayan aplicado a ese proceso.</t>
  </si>
  <si>
    <t>CERTIFICACIÓN DE PRODUCTOS AERONÁUTICOS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</si>
  <si>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</si>
  <si>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</si>
  <si>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Establecer con claridad los requisitos para que Colombia en 2026 obtenga el reconocimiento como estado de diseño.</t>
  </si>
  <si>
    <t>Requisitos  para que Colombia en 2026 obtenga el reconocimiento como estado de diseño.</t>
  </si>
  <si>
    <t>Activades ejecutadas / Actividades programadas x 100</t>
  </si>
  <si>
    <t>1. Efectuar la consulta formal a OACI solicitando los requisitos para que un estado sea reconocido como estado de diseño</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</si>
  <si>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</si>
  <si>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t>3. Formular una hoja de ruta en la cual se identifique las acciones a cumplir por parte del estado colombiano para ser reconocido como estado de diseño</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</si>
  <si>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</si>
  <si>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</si>
  <si>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Formular la propuesta de reglamentación de desempeño ("Performance") para la certificación de aeronaves para uso en movilidad urbana y aeronaves no tripuladas (RPAS).</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</si>
  <si>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</si>
  <si>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</si>
  <si>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</si>
  <si>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</si>
  <si>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</si>
  <si>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</si>
  <si>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</si>
  <si>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</si>
  <si>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</si>
  <si>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involucre el plan de cuidado del amazonas y estacion aeronautica  de Araracuara</t>
  </si>
  <si>
    <t>Adjudicación  e inicio del contrato de los Sistemas de Energía alternativas renovables en el plan de cuidado del amazonas y estacion aeronautica  de Araracuara</t>
  </si>
  <si>
    <t>Actividades  programadas / actividades ejecutadas  * 100 %</t>
  </si>
  <si>
    <t xml:space="preserve">
1. Tramitar las vigencias futuras. 
</t>
  </si>
  <si>
    <t>DTANA -  GRUPO DE  ENERGIA</t>
  </si>
  <si>
    <t>LUZ MELBA CASTAÑEDA LIZARAZO - SINDY PATRICIA SIERRA ARIZA</t>
  </si>
  <si>
    <t xml:space="preserve">
2. Realizar las etapas pre contractual y contractual para la adquisición de los sistemas de energia renovables.
</t>
  </si>
  <si>
    <t xml:space="preserve">3. Inicio ejecución contractual </t>
  </si>
  <si>
    <t>Implementar proyectos de transición de movilidad eléctrica  garantizando la migración del 30% de los vehículos de servicios en tierra en 4 Aeropuertos.</t>
  </si>
  <si>
    <t>Implementar la migración del 10% de los vehículos de servicios en tierra garantizando la transición a energías alternativas..</t>
  </si>
  <si>
    <t>Proyectos de transición de vehiculo a combustión a  movilidad electrica</t>
  </si>
  <si>
    <t>(Vehículos en tierra eléctricos/ Vehículos en tierra a combustión) *100</t>
  </si>
  <si>
    <t>1. Gestionar la contratación de Estudios de pre-factibilidad y factibilidad de transición a  movilidad eléctrica en los aeropuertos a cargo de la Aerocivil</t>
  </si>
  <si>
    <t>DIRECCION DE OPERACIONES AEROPORTUARIAS</t>
  </si>
  <si>
    <t>2. Formular un plan de acción para la implementación de movilidad eléctrica en el aeropuerto El Dorado ( incluir la factibilidad)</t>
  </si>
  <si>
    <t>3. Adquirir vehículos híbridos para 16 aeropuertos de la Aeronáutica Civil</t>
  </si>
  <si>
    <t xml:space="preserve">Obtener certificaciones de reduccion de huella de carbono en 4 Aeropuertos </t>
  </si>
  <si>
    <t xml:space="preserve">Certificar 6 aeropuertos verificados en huella de carbono e implementar el plan de compensación en los aeropuertos certificados.
</t>
  </si>
  <si>
    <r>
      <t xml:space="preserve">
</t>
    </r>
    <r>
      <rPr>
        <sz val="12"/>
        <color theme="1" tint="0.249977111117893"/>
        <rFont val="Arial Narrow"/>
        <family val="2"/>
      </rPr>
      <t>Porcentaje certificación de huella de carbono y planes de compensación en aeropuertos.</t>
    </r>
  </si>
  <si>
    <r>
      <rPr>
        <sz val="12"/>
        <color theme="1" tint="0.249977111117893"/>
        <rFont val="Arial Narrow"/>
        <family val="2"/>
      </rPr>
      <t xml:space="preserve">(Aeropuertos certificados ISO 14064 -II /Aeropuertos verificados ISO 14064 -I) * 100
(Implementación planes de compensación /Aeropuertos certificados ISO 14064 -II) * 100
 </t>
    </r>
    <r>
      <rPr>
        <sz val="12"/>
        <color theme="3" tint="-0.249977111117893"/>
        <rFont val="Arial Narrow"/>
        <family val="2"/>
      </rPr>
      <t xml:space="preserve">
</t>
    </r>
  </si>
  <si>
    <t>1. Gestionar la contratación de certificaciones ambientales.</t>
  </si>
  <si>
    <t>2. Obtención de verificaciones de huella de carbono para 10 aeropuertos a nivel nacional.</t>
  </si>
  <si>
    <t xml:space="preserve">3. Estructuración de planes de compensación para 5 aeropuertos certificados en verificación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</si>
  <si>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</si>
  <si>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</si>
  <si>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
Estructura y alcance Hoja de ruta eficiencia energética y mitigación de emisiones en el modo aéreo</t>
  </si>
  <si>
    <t xml:space="preserve">
Actividades Ejecutadas/Actividades Programadas *100</t>
  </si>
  <si>
    <t xml:space="preserve">1. Diagnóstico de los resultados de proyectos que tengan como objetivo principal la transformación energética y mitigación de emisiones del Sector Aéreo. </t>
  </si>
  <si>
    <t>2. Desarrollo Hoja de Ruta de eficiencia energética y mitigación de emisiones en el modo aéreo</t>
  </si>
  <si>
    <t xml:space="preserve">3. Formular Documento con la hoja de ruta de acuerdo con lo señalado en el conpes 4075 de 2022.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</si>
  <si>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</si>
  <si>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</si>
  <si>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mejoras en las rutas ATS a nivel superior, aplicando los conceptos UPR (User Preferred Route/rutas preferidas por los usuarios), SDR (Strategic Direct Routing / Enrutamiento Directo Estratégico), para lograr un manejo eficiente de las trayectorias de tránsito aéreo, buscando la optimización de los trayectos y la eficiencia energética.</t>
  </si>
  <si>
    <r>
      <rPr>
        <sz val="12"/>
        <color theme="1" tint="0.249977111117893"/>
        <rFont val="Arial Narrow"/>
        <family val="2"/>
      </rPr>
      <t>Implementación de trayectorias SDR en el espacio aéreo superio</t>
    </r>
    <r>
      <rPr>
        <sz val="12"/>
        <color rgb="FFFF0000"/>
        <rFont val="Arial Narrow"/>
        <family val="2"/>
      </rPr>
      <t xml:space="preserve">r </t>
    </r>
  </si>
  <si>
    <t>1. Implementación de trayectos directos en parte del espacio aéreo de control superior, conforme a la planificación y organización del espacio aéreo.</t>
  </si>
  <si>
    <t xml:space="preserve">SECRETARÍA DE SERVICIOS A LA NAVEGACIÓN AÉREA </t>
  </si>
  <si>
    <t xml:space="preserve">DIRECCIÓN DE NAVEGACIÓN AÉREA </t>
  </si>
  <si>
    <t xml:space="preserve">2. Planeación de procedimientos en tierra para la mitigación de Dióxido de Carbono.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</si>
  <si>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</si>
  <si>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</si>
  <si>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</si>
  <si>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</si>
  <si>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1.Calcular línea base de emisiones de CO2 del año 2022 por medio de la herramienta CERT</t>
  </si>
  <si>
    <t xml:space="preserve">2. Reportar al Ministerio de Trasnporte mediante la matriz de calculo y la metodología MRV. </t>
  </si>
  <si>
    <t xml:space="preserve">Implementar el Plan de Acción del Esquema de Reducción y Compensación del carbono para la aviación Internacional. 
</t>
  </si>
  <si>
    <t>Reporte y analisis de las emisiones de CO2 del año 2023 para Colombia, como mecanismo de promoción de las medidas de compensación y mitigación de CO2 para la Aviación Civil Internacional CORSIA</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</si>
  <si>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</si>
  <si>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Actividades  programadas / actividades ejecutadas  * 100 %
</t>
  </si>
  <si>
    <t xml:space="preserve">Realizar un conversatorio o  Foro con actores pertenecientes a CORSIA 
</t>
  </si>
  <si>
    <t xml:space="preserve">DIRECCION DE TRANSPORTE AÉREO Y ASUNTOS AEROCOMERCIALES-OFICINA DE ANALÍTICA  </t>
  </si>
  <si>
    <t xml:space="preserve">
2. Realizar el reporte de emisiones de CO2 para la Aviación Civil Internacional CORSIA en la plataforma CCR de la OACI, conforme a los datos enviados por los operadores y entes verificadores
</t>
  </si>
  <si>
    <t xml:space="preserve">
3. Elaborar y divulgar boletin con la información de las emisiones de CO2 para la Aviación Civil Internacional CORSIA del Estado Colombiano. (NUEVA)</t>
  </si>
  <si>
    <t>Estructuración Hoja de Ruta para el desarrollo del SAF</t>
  </si>
  <si>
    <t xml:space="preserve">
Implementación Hoja de Ruta SAF</t>
  </si>
  <si>
    <t xml:space="preserve">Actividades  programadas / actividades ejecutadas  * 100 %
</t>
  </si>
  <si>
    <t xml:space="preserve">
1. Reuniones intersectoriales para la formulacón de la normatividad
</t>
  </si>
  <si>
    <t>SECRETARÍA DE SERVICIOS AEROPORTUARIOS 
Apoya Dirección de Transporte Aéreo</t>
  </si>
  <si>
    <t xml:space="preserve">2.Estructurar lineamientos generales Biocombustibles en la aviación Civil
</t>
  </si>
  <si>
    <t xml:space="preserve">3.Estructurar diagnóstico para la hoja de ruta de uso SAF en Colombia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</si>
  <si>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</si>
  <si>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</si>
  <si>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Formular 10 planes de gestión de riesgo para la vigencia 2024.</t>
  </si>
  <si>
    <t>Formulación Planes de gestión de riesgo</t>
  </si>
  <si>
    <t>(PGRD formulados /PGRD planificados) * 100</t>
  </si>
  <si>
    <t xml:space="preserve">.1. Gestón para la contratación de los planes de gestión de riesgo. </t>
  </si>
  <si>
    <t>2. Documento conocimiento del riesgo de los Planes de Gestión de riesgo</t>
  </si>
  <si>
    <r>
      <t>3.Documento Manejo y reducción de riesgos de los planes de gestión de riesgo</t>
    </r>
    <r>
      <rPr>
        <b/>
        <sz val="12"/>
        <color theme="1" tint="0.249977111117893"/>
        <rFont val="Arial Narrow"/>
        <family val="2"/>
      </rPr>
      <t xml:space="preserve">
</t>
    </r>
  </si>
  <si>
    <t>Plan Nacional de Operaciones de Busqueda y salvamento SAR (POSAR) Actualizado e implementado al 100%</t>
  </si>
  <si>
    <t>Consolidar los 10 acuerdos y/o convenios SAR Colombia con el fin de obtener el Plan Nacional de Operaciones de Busqueda y salvamento SAR (POSAR)</t>
  </si>
  <si>
    <t>1. Culminar la suscripciòn del  convenio interinstitucional y protocolos con el Ejercito Nacional, Defensa Civil y Cruz Roja - DIMAR -  UNDRG.</t>
  </si>
  <si>
    <t>SECRETARÍA SERVICIOS A LA NAVEGACIÓN AÉREA</t>
  </si>
  <si>
    <t xml:space="preserve">Diez (10) Acuerdos y/o Convenios SAR consolidados  </t>
  </si>
  <si>
    <t xml:space="preserve">2.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</si>
  <si>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</si>
  <si>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</si>
  <si>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Porcentaje de cumplimiento de actividades de control fauna implementadas</t>
  </si>
  <si>
    <t>(Actividades de control fauna realizadas / Actividades de control fauna planificadas) * 100</t>
  </si>
  <si>
    <t xml:space="preserve">1. Articulación planes de gestión de riesgo con GERPAF. </t>
  </si>
  <si>
    <t>2. Implementación actividades de control Fauna.</t>
  </si>
  <si>
    <t xml:space="preserve">Implementar acciones preventivas de mantenimiento de infraestructura aeroportuaria. </t>
  </si>
  <si>
    <t>Implementación de actividades de mantenimiento, rehabilitación y/u obras de infraestructura para mitigar riesgos y amenazas de acuerdo con lo formulado en los PGRD.</t>
  </si>
  <si>
    <t xml:space="preserve">Actividades de mantenimiento y adecuación de infraestructura para mitigar riesgos y amenazas de acuerdo con lo formulado en los PGRD, implementadas </t>
  </si>
  <si>
    <t>Actividades ejecutadas / actividadesprogramadas en los PGRD  * 100 %</t>
  </si>
  <si>
    <t>1. Incorporar en los contratos de mantenimiento, rehabilitación y/u obras de infraestructura actividades encaminadas a obras resilientes de acuerdo con lo formulado en los PGRD.</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</si>
  <si>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</si>
  <si>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</si>
  <si>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</si>
  <si>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</si>
  <si>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Implementación de actividades de las líneas del protocolo.</t>
  </si>
  <si>
    <t xml:space="preserve">(Actividades sociales implementadas / Actividades sociales formuladas) * 100
</t>
  </si>
  <si>
    <t>1. Realizar la revisión y observaciones pertinentes al plan de Gestión Social.</t>
  </si>
  <si>
    <t>Promover los 5 pilares del Plan de Gestión Social integrando las comunidades e instituciones en las actividades desarrollas en los aeropuertos</t>
  </si>
  <si>
    <t>Desarrollar las líneas del protocolo de gestión social en mínimo 07 aeropuertos.</t>
  </si>
  <si>
    <t xml:space="preserve"> Implementación de actividades de las líneas del protocolo.</t>
  </si>
  <si>
    <t>(Actividades sociales implementadas / Actividades sociales formuladas) * 100</t>
  </si>
  <si>
    <t xml:space="preserve">
1. Socialización el protocolo de gestión en las regionales. </t>
  </si>
  <si>
    <t>2. Actualización de caracterizaciones sociales.</t>
  </si>
  <si>
    <t xml:space="preserve">
3. Implementación de las líneas de educación, recreación, cultura y deporte.</t>
  </si>
  <si>
    <t xml:space="preserve">4. Implementación de las líneas de emprendimiento y participación ciudadana. .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</si>
  <si>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</si>
  <si>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</si>
  <si>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</si>
  <si>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Alcanzar el 70% en una autoevaluación de Implementación Efectiva de los Elementos Críticos en promedio referidos a la Seguridad Operacional en las áreas LEG, PEL, OPS, AIR, ANS y AGA.</t>
  </si>
  <si>
    <t>Autoevaluación de elementos críticos de Seguridad Operacional (safety)</t>
  </si>
  <si>
    <t># PQs satisfactorias / # total de PQs</t>
  </si>
  <si>
    <t xml:space="preserve">
1. Autoevaluación PQs LEG, PEL, OPS, AIR, ANS y AGA    </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</si>
  <si>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</si>
  <si>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</si>
  <si>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</si>
  <si>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</si>
  <si>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</si>
  <si>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</si>
  <si>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</si>
  <si>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</si>
  <si>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</si>
  <si>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Alcanzar el 80 % en una autoevaluacion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</si>
  <si>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</si>
  <si>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</si>
  <si>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</si>
  <si>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</si>
  <si>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</si>
  <si>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</si>
  <si>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</si>
  <si>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</si>
  <si>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</si>
  <si>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</si>
  <si>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 xml:space="preserve">
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</si>
  <si>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</si>
  <si>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</si>
  <si>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</si>
  <si>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</si>
  <si>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</si>
  <si>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</si>
  <si>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</si>
  <si>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t>Implementación del SSP</t>
  </si>
  <si>
    <t># PQs en estado "Presente y Efectivo" / # total de PQs</t>
  </si>
  <si>
    <t>1. Autoevaluación de PQs relativas al SSP</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</si>
  <si>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</si>
  <si>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</si>
  <si>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</si>
  <si>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</si>
  <si>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</si>
  <si>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</si>
  <si>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Alcanzar en 100% la implementación de estándares para aceptación de los SMS para los proveedores de servicos asociados a  PEL, OPS, AIR, ANS y AGA</t>
  </si>
  <si>
    <t>Estándares para SMS</t>
  </si>
  <si>
    <t>% de avance de los estándares</t>
  </si>
  <si>
    <t>1. Completar el desarrollo e implementación de los estándares, para aceptación y evaluación de los SMS en todos los proveedores de Servicios obligados (reglamentariamente) a su implementación</t>
  </si>
  <si>
    <t>Desarrollar en 100% los estándares para la vigilancia basada en riesgos para todas las áreas PEL, OPS, AIR, ANS y AGA.</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</si>
  <si>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</si>
  <si>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</si>
  <si>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</si>
  <si>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</si>
  <si>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</si>
  <si>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</si>
  <si>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</si>
  <si>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al 70% (documento escrito)</t>
  </si>
  <si>
    <t>DIRECCION DE AUTORIDAD DE LA SEGURIDAD DE AVIACION CIVIL</t>
  </si>
  <si>
    <t xml:space="preserve">Implementar el 50% el Plan Nacional de Seguridad de la Aviación Civil </t>
  </si>
  <si>
    <t xml:space="preserve">Implementar el 18%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</si>
  <si>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</si>
  <si>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</si>
  <si>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</si>
  <si>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</si>
  <si>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</si>
  <si>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Implantar el Sistema de Gestión Seguridad de Aviación Civil (SeMS) de la Secretaria de Servicios Aeroportuarios (SSA) como Proveedor de servicios a la aviación logrando el nivel de madurez de los marcadores presente y adecuado al 100%</t>
  </si>
  <si>
    <t>Porcentaje de Implantación del Sistema de Gestión Seguridad de Aviación Civil (SeMS) presente y adecuado al 100%</t>
  </si>
  <si>
    <t>(Actividades ejecutadas / Actividades programadas)*100</t>
  </si>
  <si>
    <t>1. Descripción del sistema, analisis de faltantantes y desarrollo del cronograma para el plan de implantación del Sistema de Gestión Seguridad de la Aviación Civil (SeMS) de la SSA como proveedor de servicios a la aviación</t>
  </si>
  <si>
    <t xml:space="preserve">SECRETARÍADE SERVICIOS AEROPORTUARIOS </t>
  </si>
  <si>
    <t>Grupo SMS/SeMS SERVICIOS A LA NAVEGACIÓN AÉREA Y AEROPORTUARIOS</t>
  </si>
  <si>
    <t>2.Estructurar la política, objetivos, y documentación de Seguridad  de la Aviación Civil (SeMS) de la SSA como proveedor de servicios a la aviación</t>
  </si>
  <si>
    <t xml:space="preserve">3.Elaborar base de datos para control, análisis y administración para la gestión de amenazas de seguridad de Aviación Civil (SeMS) de la SSA como proveedor de servicios a la aviación </t>
  </si>
  <si>
    <r>
      <rPr>
        <sz val="12"/>
        <color theme="1" tint="0.249977111117893"/>
        <rFont val="Arial Narrow"/>
        <family val="2"/>
      </rPr>
      <t>4. Participar y promover el SeMS de la SSA como proveedores de servicios a la aviación en las Direcciones Regionales, Gerentes Aeroportuarios y personal de operaciones de los servicios aeroportuarios</t>
    </r>
    <r>
      <rPr>
        <sz val="12"/>
        <color rgb="FFFF0000"/>
        <rFont val="Arial Narrow"/>
        <family val="2"/>
      </rPr>
      <t>.</t>
    </r>
  </si>
  <si>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</si>
  <si>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</si>
  <si>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
Porcentaje de Implantación del Sistema de Gestión Seguridad de Aviación Civil (SeMS) presente y adecuado al 100%</t>
  </si>
  <si>
    <t>4. Participar y promover el SeMS de la SSNA como proveedor de servicios a la aviación</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</si>
  <si>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</si>
  <si>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t>Implantar el Sistema de Gestión Seguridad Operacional (SMS) de la Secretaría de Servicios Aeroportuarios (SSA) como Proveedor de servicios a la aviación logrando el nivel de madurez de los marcadores presente y adecuado al 100%</t>
  </si>
  <si>
    <r>
      <t xml:space="preserve">
</t>
    </r>
    <r>
      <rPr>
        <sz val="12"/>
        <color theme="1" tint="0.249977111117893"/>
        <rFont val="Arial Narrow"/>
        <family val="2"/>
      </rPr>
      <t>Porcentaje de cumplimiento de Implantación del Sistema de Gestión Seguridad Operacional (SMS) presente y adecuado al 100%</t>
    </r>
  </si>
  <si>
    <r>
      <t xml:space="preserve">
</t>
    </r>
    <r>
      <rPr>
        <sz val="12"/>
        <color theme="1" tint="0.249977111117893"/>
        <rFont val="Arial Narrow"/>
        <family val="2"/>
      </rPr>
      <t>(Actividades ejecutadas / Actividades programadas)*100</t>
    </r>
  </si>
  <si>
    <r>
      <rPr>
        <sz val="12"/>
        <color theme="1" tint="0.249977111117893"/>
        <rFont val="Arial Narrow"/>
        <family val="2"/>
      </rPr>
      <t>1. Descripción del sistema, analisis de faltantantes y desarrollo del cronograma para el plan de implantación del Sistema de Gestión Seguridad Opertacional (SMS) de la Secretaria de Servicios Aeroportuarios (SSA</t>
    </r>
    <r>
      <rPr>
        <sz val="12"/>
        <color rgb="FFFF0000"/>
        <rFont val="Arial Narrow"/>
        <family val="2"/>
      </rPr>
      <t>)</t>
    </r>
    <r>
      <rPr>
        <sz val="12"/>
        <color theme="3" tint="-0.249977111117893"/>
        <rFont val="Arial Narrow"/>
        <family val="2"/>
      </rPr>
      <t xml:space="preserve">
</t>
    </r>
  </si>
  <si>
    <t>2. Actualizar la política, objetivos, y documentación de Seguridad Operacional</t>
  </si>
  <si>
    <t xml:space="preserve">3. Actualizar base de datos para control, análisis, administración para la gestión de riesgos y aseguramiento de seguridad operacional
</t>
  </si>
  <si>
    <r>
      <rPr>
        <sz val="12"/>
        <color theme="1" tint="0.249977111117893"/>
        <rFont val="Arial Narrow"/>
        <family val="2"/>
      </rPr>
      <t>4. Participar y promover el SMS de la SSA como proveedor de servicios a la aviación en las Direcciones Regionales, Gerentes Aeroportuarios y personal de operaciones de los servicios aeroportuarios</t>
    </r>
    <r>
      <rPr>
        <sz val="12"/>
        <color rgb="FFFF0000"/>
        <rFont val="Arial Narrow"/>
        <family val="2"/>
      </rPr>
      <t>.</t>
    </r>
  </si>
  <si>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</si>
  <si>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</si>
  <si>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Portentaje de cumplimiento de mantenimiento del Sistema de Gestión Seguridad Operacional (SMS) operativo al 50%</t>
  </si>
  <si>
    <t>1. Gestión de riesgos de seguridad operacional</t>
  </si>
  <si>
    <t xml:space="preserve">2.Aseguramiento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</si>
  <si>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</si>
  <si>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</si>
  <si>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</si>
  <si>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19% faltante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</si>
  <si>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</si>
  <si>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</si>
  <si>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</si>
  <si>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</si>
  <si>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</si>
  <si>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</si>
  <si>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Evaluar la viabilidad de cancelación de las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</si>
  <si>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</si>
  <si>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</si>
  <si>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</si>
  <si>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Cancelar las matriculas evaluadas que cumplan con los criterios para cancelación, de las que se encuentren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</si>
  <si>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</si>
  <si>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</si>
  <si>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modificación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</si>
  <si>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</si>
  <si>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</si>
  <si>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cuadro control de enmiendas.</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</si>
  <si>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</si>
  <si>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</si>
  <si>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</si>
  <si>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</si>
  <si>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</si>
  <si>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</si>
  <si>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</si>
  <si>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DIRECCIÓN TECNICA DE INVESTIGACIÓN DE ACCIDENTES</t>
  </si>
  <si>
    <t>DIRECTOR TECNICO DE INVESTIGACIÓN DE ACCIDENTES</t>
  </si>
  <si>
    <t>INVESTIGACIÓN DE ACCIDENTES E INCIDENTES GRAVES
Terminar el 100% de las investigaciones pendientes de accidentes e incidentes graves ocurridos en el año 2023, y el 20% de la totalidad de los accidentes e incidentes graves que ocurran hasta junio de 2024.</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</si>
  <si>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</si>
  <si>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</si>
  <si>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1. Terminar el 100% de las investigaciones de accidentes e incidentes graves que estaban pendientes el 31-dic-23.</t>
  </si>
  <si>
    <t>2. Terminar la investigación del 20% de los accidentes e incidentes graves que ocurran hasta junio de 2024.</t>
  </si>
  <si>
    <t>INVESTIGACIÓN DE INCIDENTES
Terminar el 100% de las investigaciones de incidentes ocurridos en el año 2023, y el 100% de los incidentes ocurridos hasta septiembre de 2024.</t>
  </si>
  <si>
    <t xml:space="preserve">
Porcentaje de Informes Finales de investigaciones de incidentes 2023 y 2024 finalizados.</t>
  </si>
  <si>
    <t>Número de investigaciones de incidentes finalizadas x 100 / Número de incidentes ocurridos.</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</si>
  <si>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</si>
  <si>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</si>
  <si>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Promover la cultura de seguridad operacional y comunicar sobre investigación de accidentes</t>
  </si>
  <si>
    <t>Realizar el 100% de eventos y actividades programados, de promoción de seguridad operacional de manera virtual o presencial , en diferentes regiones del país</t>
  </si>
  <si>
    <t>PROMOCIÓN DE LA SEGURIDAD
Efectuar y / o participar en 14 eventos /  actividades de promoción de seguridad operacional, organizados por la DIACC, o por otras entidades o dependencias que inviten a la DIACC.</t>
  </si>
  <si>
    <t>Porcentaje de actividades de promoción de seguridad operacional efectuadas</t>
  </si>
  <si>
    <t>Número de actividades realizadas x 100/
Número de actividades planeadas</t>
  </si>
  <si>
    <t xml:space="preserve">
1. Organizar y realizar ocho (8) actividades de promoción de Seguridad Operacional, de manera presencial o virtual, en diferentes regiones sel país.</t>
  </si>
  <si>
    <t>2. Participar en seis (6) actividades de promoción o de capacitación de Seguridad Operacional, o asuntos relacionados, que organicen otras entidades o dependencias y a los cuales se invite a participar a la DIACC.</t>
  </si>
  <si>
    <t>DIRECCIÓN OPERACIONES AEROPORTUARIAS 
 GRUPO GESTIÓN  AMBIENTAL Y CONTROL FAUNA</t>
  </si>
  <si>
    <t>1. Desarrollar un (1) taller de socialización en la regional nororiente y presentar un informe del evento</t>
  </si>
  <si>
    <t>2. Desarrollar un (1) taller de socialización en la regional centro sur y presentar un informe del evento</t>
  </si>
  <si>
    <t>3. Desarrollar un (1) taller de socialización en la regional noroccidente y presentar un informe del evento</t>
  </si>
  <si>
    <t>4. Desarrollar un (1) taller de socialización en la regional norte y presentar un informe del evento</t>
  </si>
  <si>
    <t>5. Desarrollar un (1) taller de socialización en la regional oriente y presentar un informe del evento</t>
  </si>
  <si>
    <t>6. Desarrollar un (1) taller de socialización en la regional occidente</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</si>
  <si>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</si>
  <si>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</si>
  <si>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1, Descripción del sistema, analisis de faltantantes y desarrollo del cronograma para el plan de implantación del Sistema de Gestión Seguridad de la Aviación Civil (SeMS) de la SSNA como proveedor de servicios a la aviación</t>
  </si>
  <si>
    <t>2. Estructurar la política, objetivos, y documentación de Seguridad  de la Aviación Civil (SeMS) de la SSNA como proveedor de servicios a la aviación</t>
  </si>
  <si>
    <t>3. Elaborar base de datos para control, análisis y administración para la gestión de amenazas de seguridad de Aviación Civil (SeMS) de la SSNA como proveedor de servicios a la aviación</t>
  </si>
  <si>
    <t>DIRECCIÓN DE INFRAESTRUCTURA - GRUPO ASAES</t>
  </si>
  <si>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</si>
  <si>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</si>
  <si>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</si>
  <si>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</si>
  <si>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</si>
  <si>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</si>
  <si>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</si>
  <si>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SECRETARIA DE AUTORIDAD AERONÁUTICA - GRUPO CERTIFICACIÓN DE PRODUCTS AERONÁUTICOS
</t>
  </si>
  <si>
    <t>DIRECCIÓN DE INFRAESTRUCTURA Y AYUDAS AEROPORTUARIAS
 GRUPO ASAE</t>
  </si>
  <si>
    <t xml:space="preserve">
DIRECCIÓN DE INFRAESTRUCTURA AEROPORTUARIA Y AYUDAS AEROPORTUARIAS</t>
  </si>
  <si>
    <t>DIRECCIÓN DE INFRAESTRUCTURA Y AYUDAS AEROPORTUARIAS
Apoya SUBDIRECCIÓN GENERAL  (DIRECCIONES REGIONALES)</t>
  </si>
  <si>
    <t xml:space="preserve">
DIRECCIÓN DE CONCESIONES AEROPORTUARIAS</t>
  </si>
  <si>
    <t>DIRECCIÓN DE OPERACIONES AEROPORTUARIAS -GRUPO GESTIÓN AMBIENTAL Y CONTROL FAUNA</t>
  </si>
  <si>
    <t xml:space="preserve">Estructurar el  nuevo  Modelo de Gestión de las Regionales Aeronáuticas de acuerdo con la nueva estructura organizacional de la Entidad.
</t>
  </si>
  <si>
    <t xml:space="preserve">1. Avanzar en el fortalecimiento  de los Identificadores único
</t>
  </si>
  <si>
    <t xml:space="preserve">2. Elaborar manual de usuario herramienta SIA/AIM que refleje las actividades desarrolladas en cada modulo del sistema
</t>
  </si>
  <si>
    <t>Iniciar la actualización de los planes maestros y análisis de la conectividad de la región de la Regional Centro Sur: Paipa y Florencia; Regional Nororiente: Ocaña, Arauca y Saravena y Regional Norte: El Banco, Plato y Magangué en tres (3) consultorías.</t>
  </si>
  <si>
    <t>Actualización de Planes Maestros y analisis de la conectividad regional iniciados</t>
  </si>
  <si>
    <t>1. Definir el alcance y los requerimientos técnicos de las consultorías</t>
  </si>
  <si>
    <t>2. Solicitar Vigencias futuras para la contratación de las consultorías.</t>
  </si>
  <si>
    <t>3. Desarrollar la estructura del proyecto para la fase precontractual de las consultorías</t>
  </si>
  <si>
    <t>4. Adjudicar y dar inicio a la ejecución contractual de las consultorías</t>
  </si>
  <si>
    <t>Facilitar el acceso a los mercados nacionales mediante la optimización y automatización de trámites que incentiven la industria a innovar y operar una red de servicios creciente, manteniendo la estabilidad del servicio.</t>
  </si>
  <si>
    <t>GRUPO SERVICIOS DE BÚSQUEDA Y SALVAMENTO</t>
  </si>
  <si>
    <t xml:space="preserve">Impulsar como actor relevante en la triada, los desarrollos aeronáuticos y aeroespaciales de carácter productivo que permitan una nueva industrializacion
</t>
  </si>
  <si>
    <r>
      <t xml:space="preserve">
Iniciar la planificación de</t>
    </r>
    <r>
      <rPr>
        <sz val="12"/>
        <color rgb="FFFF0000"/>
        <rFont val="Arial Narrow"/>
        <family val="2"/>
      </rPr>
      <t xml:space="preserve"> </t>
    </r>
    <r>
      <rPr>
        <sz val="12"/>
        <color theme="3" tint="-0.249977111117893"/>
        <rFont val="Arial Narrow"/>
        <family val="2"/>
      </rPr>
      <t xml:space="preserve"> Infraestructuras Logisticas Especializadas (ILE) en los aeropuertos de la Regional Centro Sur: Paipa y Florencia; Regional Nororiente: Ocaña, Arauca y Saravena y Regional Norte: El Banco, Plato y Magangué, en tres (3) consultorías.
</t>
    </r>
  </si>
  <si>
    <r>
      <rPr>
        <sz val="12"/>
        <color theme="1" tint="0.34998626667073579"/>
        <rFont val="Arial Narrow"/>
        <family val="2"/>
      </rPr>
      <t>Planificación de Infraestructuras Logistica</t>
    </r>
    <r>
      <rPr>
        <sz val="12"/>
        <color theme="3" tint="-0.249977111117893"/>
        <rFont val="Arial Narrow"/>
        <family val="2"/>
      </rPr>
      <t xml:space="preserve">s Especializadas (ILE):  en los aeropuertos de la Regional Centro Sur: Paipa y Florencia; Regional Nororiente: Ocaña, Arauca y Saravena y Regional Norte: El Banco, Plato y Magangué </t>
    </r>
    <r>
      <rPr>
        <sz val="12"/>
        <color theme="1" tint="0.34998626667073579"/>
        <rFont val="Arial Narrow"/>
        <family val="2"/>
      </rPr>
      <t>iniciadas</t>
    </r>
    <r>
      <rPr>
        <sz val="12"/>
        <color theme="3" tint="-0.249977111117893"/>
        <rFont val="Arial Narrow"/>
        <family val="2"/>
      </rPr>
      <t xml:space="preserve">
</t>
    </r>
  </si>
  <si>
    <t>2. Solicitar Vigencias futuras para la contratación de las consultorías</t>
  </si>
  <si>
    <t>3. Adecuar la propuesta de normatividad de normas de Desempeño ("Performance") con los aportes provenientes de la actividad 2, para que sirvan como insumo a la actualización del RAC 21 (Meta 71)</t>
  </si>
  <si>
    <r>
      <t>Avance en la ejecución Proyecto para el</t>
    </r>
    <r>
      <rPr>
        <strike/>
        <sz val="10"/>
        <color theme="1" tint="0.34998626667073579"/>
        <rFont val="Arial Narrow"/>
        <family val="2"/>
      </rPr>
      <t xml:space="preserve"> </t>
    </r>
    <r>
      <rPr>
        <sz val="10"/>
        <color theme="1" tint="0.34998626667073579"/>
        <rFont val="Arial Narrow"/>
        <family val="2"/>
      </rPr>
      <t>fortalecimiento de la infraestructura que fortalezca el grupo Gina.</t>
    </r>
  </si>
  <si>
    <t>Estructurar el Centro de Pensamiento Aeronáutico</t>
  </si>
  <si>
    <t>Documento técnico del Centro de Pensamiento Aeronáutico entregado</t>
  </si>
  <si>
    <t>Documento técnico del Centro de Pensamiento Aeronáutico</t>
  </si>
  <si>
    <t xml:space="preserve">1. Definir los objetivos y los insumos para la caracterización del Centro de Investigación
</t>
  </si>
  <si>
    <t>SCEA -
Oficina de Analítica - ODA</t>
  </si>
  <si>
    <t>2. Estructurar y formular documento técnico del Centro de Investigación, conforme a los lineamientos definidos por la Oficina de Analítica ODA</t>
  </si>
  <si>
    <t>SCEA -
Dirección de 
Investigación, 
Innovación y 
Gestión del 
Conocimiento</t>
  </si>
  <si>
    <t>3. Estructurar y formular documento técnico del Centro de Pensamiento Aeronáutico</t>
  </si>
  <si>
    <t>Oficina de Analítica - ODA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</si>
  <si>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</si>
  <si>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</si>
  <si>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</si>
  <si>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</si>
  <si>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</si>
  <si>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</si>
  <si>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</si>
  <si>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</si>
  <si>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</si>
  <si>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</si>
  <si>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</si>
  <si>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2. Realizar la provisión de empleos misionales de la planta autorizada de acuerdo con el Decreto 1294 de 2021 en un 60%.</t>
  </si>
  <si>
    <t>Documento estudio - plan piloto</t>
  </si>
  <si>
    <t>3. Efectuar un estudio para identificar los empleos suceptibles a proveer con personas en situación de discapacidad.</t>
  </si>
  <si>
    <t>Proyecto de acuerdo para la ejecución del Concurso de Méritos</t>
  </si>
  <si>
    <t>4.Establecer la planeación de la Fase II del Concurso de Méritos para proveer los empleos en vacancia definitiva pertenecientes a la planta de personal de la Aeronáutica Civil.</t>
  </si>
  <si>
    <t>Registro Público de la Carrera Administrativa actualizado</t>
  </si>
  <si>
    <t>5. Actualizar el registro público de la carrera admministrativa de la Aerocivil.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</si>
  <si>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</si>
  <si>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</si>
  <si>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</si>
  <si>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</si>
  <si>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</si>
  <si>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</si>
  <si>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</si>
  <si>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</si>
  <si>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</si>
  <si>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 xml:space="preserve">Diseñar una estrategia para la intervención de factores psicosociales que   faciliten adaptación a los entornos laborales cambiantes de la entidad </t>
  </si>
  <si>
    <t>Cumplimiento del Plan de Trabajo de la estrategia</t>
  </si>
  <si>
    <t>% Avance en el cumplimiento del Plan de Trabajo de la estrategia para la intervención de factores psicosociales que   faciliten adaptación a los entornos laborales cambiantes de la entidad</t>
  </si>
  <si>
    <t xml:space="preserve">1. Definición estrategia y plan de trabajo para la intervención de factores psicosociales que   faciliten adaptación a los entornos laborales cambiantes de la entidad </t>
  </si>
  <si>
    <t>2. Aprobación y publicación en la página web del plan de trabajo para la intervención de factores psicosociales que   faciliten adaptación a los entornos laborales cambiantes de la entidad</t>
  </si>
  <si>
    <t>3. Ejecución del plan de trabajo para la intervención de factores psicosociales que   faciliten adaptación a los entornos laborales cambiantes de la entidad</t>
  </si>
  <si>
    <t>Fortalecer las competencias de los comités de convivencia a nivel nacional faciliten la resolución de conflictos en los entornos laborales.</t>
  </si>
  <si>
    <t xml:space="preserve">% Avance en el cumplimiento del Plan de Trabajo para el Fortalecimiento de  las competencias de los comités de convivencia a nivel nacional faciliten la resolución de conflictos  en los entornos laborales </t>
  </si>
  <si>
    <t>1. Definición estrategia y plan de trabajo para el Fortalecimiento de  las competencias de los comités de convivencia a nivel nacional faciliten la resolución de conflictos  en los entornos laborales</t>
  </si>
  <si>
    <t>2. Aprobación y publicación en la página web del plan de trabajo para el Fortalecimiento de las competencias de los comités de convivencia a nivel nacional faciliten la resolución de conflictos  en los entornos laborales</t>
  </si>
  <si>
    <t>3. Ejecución del plan de trabajo para el Fortalecimiento de  las competencias de los comités de convivencia a nivel nacional faciliten la resolución de conflictos  en los entornos laborales</t>
  </si>
  <si>
    <t>Desarrollar al 100% el Plan de Bienestar Social e Incentivos durante la vigencia 2023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</si>
  <si>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</si>
  <si>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</si>
  <si>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</si>
  <si>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</si>
  <si>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</si>
  <si>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</si>
  <si>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</si>
  <si>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</si>
  <si>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</si>
  <si>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</si>
  <si>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</si>
  <si>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</si>
  <si>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</si>
  <si>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</si>
  <si>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Continuar con la implementación de estrategias para compartir y difundir el conocimiento garantizando su apropiación a nivel institucional.</t>
  </si>
  <si>
    <t>Contruccion y desarrollo  de la ruta de implementacion de gestión del conocimiento y programa de relevo generacional</t>
  </si>
  <si>
    <t xml:space="preserve">1.Construir la ruta de implementación de la politica de Gestion del Conocimiento y el programa de relevo generacional en articulación con el Centro de Estudios Aeronauticos CEA. </t>
  </si>
  <si>
    <t xml:space="preserve">DIRECCIÓN DE GESTIÓN HUMANA Y SECRETARÍA CENTRO DE ESTUDIOS AERONÁUTICOS
</t>
  </si>
  <si>
    <t xml:space="preserve">Actividades de acercamiento y sensibilización realizadas / Actividades de acercamiento y sensibilización programadas </t>
  </si>
  <si>
    <t>2. Propuesta: Sensibilizar a los funcionarios aeronauticos para el desarrollo de la ruta de implementación de la politica de Gestion del Conocimeinto y programa de Relevo Generacional que se realiza en articualción con el Centro de Estudios Aeronauticos CEA</t>
  </si>
  <si>
    <t xml:space="preserve">Cantidad de actividades programadas / Total de actividades ejecutadas </t>
  </si>
  <si>
    <t>3. Propuesta: establecer un plan piloto en articulación con el Centro de Estudios Aeronauticos CEA para el desarrollo de la ruta de implementación de la politica de Gestion del Conocimiento y el programa de Relevo Generacional.</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</si>
  <si>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</si>
  <si>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</si>
  <si>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</si>
  <si>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Cumplir con el 50% la implementación de la política de compras y contratación pública establecida por MIPG
</t>
  </si>
  <si>
    <t xml:space="preserve">Cumplimiento plan de acción de la política de compras y contratación pública </t>
  </si>
  <si>
    <t>1. Gestionar la totalidad de los procesos de compras y contrataciones públicas que se tramiten en la entidad a través de las plataformas electronicas "SECOP", de acuerdo con los lineamientos normativos sobre la materia.</t>
  </si>
  <si>
    <t xml:space="preserve">DIRECCIÓN ADMINISTRATIVA 
</t>
  </si>
  <si>
    <t>2. Cumplir las actividades establecidas como mejora y cumplimiento de la política de compras y contratación pública establecida por MIPG para vigencia 2024</t>
  </si>
  <si>
    <t>Lograr la depuración total de bienes muebles para dar de baja</t>
  </si>
  <si>
    <t xml:space="preserve">Depurar  minimo en un 50% los bienes muebles para dar de baja , del inventario realizado de años anteriores y vigencia 2024 </t>
  </si>
  <si>
    <t>Cumplimiento plan de bajas acumulado para  bienes muebles  Vigencia 2024</t>
  </si>
  <si>
    <t>1.Programar y realizar los inventarios de bienes muebles para dar de baja, tanto a Nivel Regional como Nivel Central.</t>
  </si>
  <si>
    <t xml:space="preserve">2. Crear y hacer seguimiento al plan de bajas de bienes muebles a nivel nacional, de acuerdo con los inventarios realizados al cierre de 2024
</t>
  </si>
  <si>
    <t xml:space="preserve">3. Adelantar los procesos de baja de bienes muebles correspondientes a la meta, teniendo en cuenta el plan de bajas vigencia 2024. 
</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</si>
  <si>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</si>
  <si>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</si>
  <si>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
Cumplimiento plan de sensibilizaciones y  Fortalecimiento  </t>
  </si>
  <si>
    <t xml:space="preserve">
1. Crear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</si>
  <si>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</si>
  <si>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Continuar con la actualización de la gestión de Inmuebles de la Entidad </t>
  </si>
  <si>
    <t xml:space="preserve">
Cumplimiento del cronograma de actividades para la implementación</t>
  </si>
  <si>
    <t xml:space="preserve">
Actividades ejecutadas / Actividades Programadas * 100</t>
  </si>
  <si>
    <t xml:space="preserve">
1. Implementar la Adquisición de inmuebles de la Entidad</t>
  </si>
  <si>
    <t xml:space="preserve">GRUPO ADMINISTRACIÓN DE INMUEBLES </t>
  </si>
  <si>
    <t xml:space="preserve">
Inventario de Inmuebles actualizado </t>
  </si>
  <si>
    <t xml:space="preserve">Inventario de Inmuebles  </t>
  </si>
  <si>
    <t xml:space="preserve">
2. Continuar la actualización del inventario de Inmuebles (incluyendo arrendamientos y comodatos). </t>
  </si>
  <si>
    <t>Continuar con la actualización de la gestión documental de la entidad</t>
  </si>
  <si>
    <t xml:space="preserve">
Cumplimiento del cronograma de actividades para la actualización</t>
  </si>
  <si>
    <t>1.  Implementar el Sistema Integrado de Conservación - SIC</t>
  </si>
  <si>
    <t xml:space="preserve">DIRECCIÓN ADMINISTRATIVA GRUPO GESTIÓN DOCUMENTAL
</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</si>
  <si>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</si>
  <si>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</si>
  <si>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</si>
  <si>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</si>
  <si>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</si>
  <si>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</si>
  <si>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</si>
  <si>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</si>
  <si>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 ÁREAS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</si>
  <si>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</si>
  <si>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</si>
  <si>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</si>
  <si>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</si>
  <si>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</si>
  <si>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</si>
  <si>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</si>
  <si>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 xml:space="preserve">Construir y administrar el portafolio de proyectos de inversión de la entidad </t>
  </si>
  <si>
    <t xml:space="preserve">Portafolio de proyectos construido
</t>
  </si>
  <si>
    <t xml:space="preserve">Actividades de Gestión de Proyectos ejecutadas / Actividades de Gestión de Proyectos programadas
</t>
  </si>
  <si>
    <t>1. Construccion y administración del portafolio de proyectos de inversión de la entidad de la vigencia (aeronáuticos y aeroportuarios que generen desarrollo turístico, trasfronterizo y/o social)</t>
  </si>
  <si>
    <t>OFICINA GESTIÓN DE PROYECTOS</t>
  </si>
  <si>
    <t>2. Seguimiento a la ejecución y cierre de los proyectos aeronáuticos y aeroportuarios de la vigencia.</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</si>
  <si>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</si>
  <si>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</si>
  <si>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</si>
  <si>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</si>
  <si>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</si>
  <si>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 xml:space="preserve">
1. Medir, evaluar y diagnosticar la oportunidad y efectividad del servicio de soporte a usuarios de los componentes de TI por parte de funcionarios y contratistas por orden de prestación de servicios.
</t>
  </si>
  <si>
    <t xml:space="preserve">SECRETARÍA TECNOLOGÍAS DE LA INFORMACIÓN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</si>
  <si>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</si>
  <si>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</si>
  <si>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</si>
  <si>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</si>
  <si>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6. Elaborar y ejecutar el plan de mejora oportunidad y efectividad del servicio de soporte a usuarios de los componentes de TI sujetos a contratos de soporte y mantenimiento.</t>
  </si>
  <si>
    <t>7. Hacer el seguimiento y control de la disponibilidad del servicio de cada aplicación gestionada por la Secretaría de Tecnologías de la Información – TI.</t>
  </si>
  <si>
    <t>Desarrollar los proyectos TI para la transformación digital de la Aeronáutica Civil.</t>
  </si>
  <si>
    <t xml:space="preserve">
Aprobar y desarrollar el PETI  2023-2026</t>
  </si>
  <si>
    <t>PETI actualizado y aprobado</t>
  </si>
  <si>
    <t>(Proyectos ejecutados / Proyectos planeados)*100</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</si>
  <si>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</si>
  <si>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</si>
  <si>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</si>
  <si>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</si>
  <si>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</si>
  <si>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Desarrollar e implementar una solución tecnológica para apoyar el proceso de certificación y de vigilancia de prestadores de servicios a la aviación civil</t>
  </si>
  <si>
    <t>Implementar una solución tecnológica para apoyar procesos para la gestión de autoridad en seguridad operacional.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</si>
  <si>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</si>
  <si>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</si>
  <si>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</si>
  <si>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</si>
  <si>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</si>
  <si>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</si>
  <si>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</si>
  <si>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 xml:space="preserve">
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</si>
  <si>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</si>
  <si>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</si>
  <si>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</si>
  <si>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</si>
  <si>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</si>
  <si>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</si>
  <si>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</si>
  <si>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</si>
  <si>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</si>
  <si>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Adjudicar y dar inicio a la ejecución contractual de la solución de portales para la Entidad.</t>
  </si>
  <si>
    <t>2. Hacer seguimiento a la ejecución contractual de la solución de portales para la Entidad.</t>
  </si>
  <si>
    <t>Revisar, actualizar e
implementar la estrategia
de Seguridad de la Información</t>
  </si>
  <si>
    <t xml:space="preserve">Revisar y actualizar la estrategia de seguridad de la información
</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</si>
  <si>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</si>
  <si>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</si>
  <si>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</si>
  <si>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</si>
  <si>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</si>
  <si>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</si>
  <si>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Fortalecer la Gestión de Información estadística</t>
  </si>
  <si>
    <t>% de Avance en el fortalecimiento de Información estadística</t>
  </si>
  <si>
    <t xml:space="preserve">
1. Establecer e implementar la  Política Gestión Estadística  que cumpla con los requisitos del Modelo Integrado de Planeación y Gestión MIPG</t>
  </si>
  <si>
    <t>OFICINA ANALÍTICA</t>
  </si>
  <si>
    <t>2. Actualizar las estadísticas oficiales de la Aerocivil en Plan Estadístico Nacional (PEN), con el propósito de garantizar una plena identificación y caracterización de la oferta de información estadística del sector.</t>
  </si>
  <si>
    <t>3. Generar las acciones y/o productos metodológicos para la la evaluación de la calidad estadística, de acuerdo a la Norma Técnica de la Calidad del Proceso Estadístico (NTC PE 1000)</t>
  </si>
  <si>
    <t>Analizar y gestionar los requerimientos frente a las soluciones y/o productos de analítica de datos relacionados con el Sector Transporte Modo Aéreo</t>
  </si>
  <si>
    <t>% de Gestión Oportuna de las necesidades de Analítica</t>
  </si>
  <si>
    <t>Número de Soluciones y/o productos analíticos analizados / Número de Soluciones y/o productos analíticos requeridos</t>
  </si>
  <si>
    <t>1. Analizar y gestionar los requerimientos frente a las soluciones y/o productos de analísis de datos solicitados</t>
  </si>
  <si>
    <t xml:space="preserve">2. Diseñar y socializar estratégias para el uso y apropiación de los productos analíticos realizados. </t>
  </si>
  <si>
    <t xml:space="preserve">3. Diseñar productos analíticos orientados como instrumentos para la toma decisiones. </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</si>
  <si>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</si>
  <si>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</si>
  <si>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</si>
  <si>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Evaluación Semestral del Sistema de Control Interno</t>
  </si>
  <si>
    <t xml:space="preserve">% de avance Evaluación del Sistema de Control Interno </t>
  </si>
  <si>
    <t>Avances cronograma definido para cada una de las Actividades</t>
  </si>
  <si>
    <t>1. Ejecución Cronograma del plan de acción OCI – aprobado por el CICCI 2024 
Se programan seguimientos trimestrales a las actividades contenidas en el cronograma del plan de acción aprobado por el CICCI V1</t>
  </si>
  <si>
    <t>OFICINA DE CONTROL INTERNO</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</si>
  <si>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</si>
  <si>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</si>
  <si>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</si>
  <si>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</si>
  <si>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r>
      <rPr>
        <sz val="12"/>
        <color theme="1" tint="0.249977111117893"/>
        <rFont val="Arial Narrow"/>
        <family val="2"/>
      </rPr>
      <t>Coadyuvar en el fenecimiento de la cuenta de la entidad, brindando acompañamiento a las áreas ordenadoras de gasto, a fin de fortalecer la gestión presupuestal, contable y financiera.</t>
    </r>
    <r>
      <rPr>
        <sz val="12"/>
        <color rgb="FFFF0000"/>
        <rFont val="Arial Narrow"/>
        <family val="2"/>
      </rPr>
      <t xml:space="preserve">
</t>
    </r>
  </si>
  <si>
    <t>Cumplimiento plan de mejoramiento</t>
  </si>
  <si>
    <t>Numero de hallazgos cerrados / Número de hallazgos a cargo del proceso</t>
  </si>
  <si>
    <t>1. Establecer y dar cumplimiento a los planes de mejoramiento con el fin de dar cierre a los hallazgos de Contraloría y Control Interno.</t>
  </si>
  <si>
    <t xml:space="preserve">DIRECCIÓN FINANCIERA
</t>
  </si>
  <si>
    <t>2. Brindar orientación y acompañamiento a los proveedores de la información presupuestal y contable.</t>
  </si>
  <si>
    <t>3. Actualizar los documentos del Proceso Financiero y analizar la pertinencia de la creación de nuevos documentos para la mejora del proceso.</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</si>
  <si>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</si>
  <si>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</si>
  <si>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</si>
  <si>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</si>
  <si>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
Sensibilización en materia disciplinaria 
</t>
  </si>
  <si>
    <t xml:space="preserve">
(Actividades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</si>
  <si>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</si>
  <si>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</si>
  <si>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</si>
  <si>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</si>
  <si>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 xml:space="preserve">
Finiquitar el trámite de los asuntos disciplinarios que se encuentren en etapa de instrucción, correspondiente a las vigencias 2019 a 2021</t>
  </si>
  <si>
    <t>Trámite de procesos disciplinarios</t>
  </si>
  <si>
    <t>(Procesos disciplinarios decididos vigencias 2019 a 2021 / No. Procesos
disciplinarios a 01/01/2024 de vigencias 2019 a 2021) * 100%</t>
  </si>
  <si>
    <t xml:space="preserve">1. Identificar los procesos disciplinarios, en etapa de instrucción, activos a 01 de enero de 2024, correspondientes a las vigencias 2019, 2020 y 2021, clasificándolos de acuerdo a la relevancia institucional y al riesgo de prescripción.  </t>
  </si>
  <si>
    <t>p</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</si>
  <si>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</si>
  <si>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</si>
  <si>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 xml:space="preserve">Cumplir con la publicación y divulgación de la información de acuerdo con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</si>
  <si>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</si>
  <si>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</si>
  <si>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1. Articular el Plan Anticorrupcción y de Atención al Ciudadano con la politica de transparencia, acceso a la información y lucha contra la corrupcción.</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</si>
  <si>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</si>
  <si>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</si>
  <si>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</si>
  <si>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</si>
  <si>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Evaluar los resultados de la Política de Prevención del daño Antijurídico -PPDA de la Entidad 2022-2023 e Implementar y , hacer seguimiento a la PPDA 2024-2025</t>
  </si>
  <si>
    <t>Documento con resultado de la implementación
1. Documento con la evaluación de los resultados de la PPDA 2022-2023</t>
  </si>
  <si>
    <t>( Actividades realizadas/ Actividades planeadas ) *100</t>
  </si>
  <si>
    <t xml:space="preserve">
1. Evaluar  los resultados de la implementacion del plan de acción de la Política de Prevención del Daño Antijurídico 2022-2023.</t>
  </si>
  <si>
    <t>OFICINA ASESORA JURÍDICA</t>
  </si>
  <si>
    <r>
      <t xml:space="preserve"> Política de Prevención del Daño Antijurídico</t>
    </r>
    <r>
      <rPr>
        <sz val="12"/>
        <color theme="1" tint="0.249977111117893"/>
        <rFont val="Arial Narrow"/>
        <family val="2"/>
      </rPr>
      <t xml:space="preserve"> 2024-2025</t>
    </r>
    <r>
      <rPr>
        <sz val="12"/>
        <color theme="3" tint="-0.249977111117893"/>
        <rFont val="Arial Narrow"/>
        <family val="2"/>
      </rPr>
      <t xml:space="preserve"> formulada y aprobada 
3. Informe ejecutivo con el seguimiento a la implementación de la Política de Prevención del Daño Antijurídico 2024-2025
</t>
    </r>
  </si>
  <si>
    <t xml:space="preserve">
2. Presentar los meses de abril, agosto y diciembre informe ejecutivo de seguimiento a la implementación de la PPDA 2024-2025 </t>
  </si>
  <si>
    <t>Fortalecer la compilación y sistematización  de la normativa y jurisprudencia, así como de conceptos emitidos por la Oficina Asesora Jurídica, en los temas de relevancia jurídica para la entidad</t>
  </si>
  <si>
    <t>Base de datos de normativa jurisprudencia y conceptos relevantes sistematizada</t>
  </si>
  <si>
    <t>(Numero de capacitaciones realizadas/ Numero de capacitaciones planeadas ( 4) ) *100</t>
  </si>
  <si>
    <t>1. Elaborar base de datos a partir de insumos periodicos reportados por las coordinaciones de los grupos internos de trabajo de la oficina jurídica.</t>
  </si>
  <si>
    <t>Implementar un  control y seguimiento de los procesos judiciales y extrajudiciales  con apoyo  de los aplicativos ekogui y orion con el fin de mantener actualizados</t>
  </si>
  <si>
    <t xml:space="preserve">
Actualización semestral en ekogui, de la calificación del riesgo y  de la provisión contable de los procesos judiciales en los que la entidad actúe como demandado.     </t>
  </si>
  <si>
    <t>(Actividades realizadas / Actividades planeadas)* 100</t>
  </si>
  <si>
    <t xml:space="preserve">
1. Realizar  semestralmente la actualización de la provisión contable en el aplicativo ekogui de todos los procesos judiciales en los que la Entidad actué como demandado</t>
  </si>
  <si>
    <t>Elaboración e implementación de Formato de seguimiento y validación. Seguimiento y validación realizado semestralmente por el Coordinador del Grupo de Representación judicial.</t>
  </si>
  <si>
    <t xml:space="preserve">
2. Realizar a través de la ooordinación del Grupo Interno de Trabajo Representación Judicial  seguimiento y control semestrall de los procesos judiciales y extrajudiciales en los que la entidad es parte</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</si>
  <si>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</si>
  <si>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</si>
  <si>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Informe de resultados de la encuesta realizada</t>
  </si>
  <si>
    <t>Un informe</t>
  </si>
  <si>
    <t>1. Realizar encuesta de percepción y satisfacción del servicio a ciudadanos y grupos de valor</t>
  </si>
  <si>
    <t>GRUPO RELACIÓN ESTADO-CIUDADANO</t>
  </si>
  <si>
    <t>Entrenamento en el puesto de trabajo realizado</t>
  </si>
  <si>
    <t>Actividades de entrenamiento ejecutadas / Actividades de entrenamiento programadas</t>
  </si>
  <si>
    <t>2. Entrenamiento en el puesto de trabajo del aplicativo que permite comunicaión entre el ciudadno y la entidad</t>
  </si>
  <si>
    <t>Controles de respuesta implementados</t>
  </si>
  <si>
    <t>Actividades de control ejecutadas / Actividades de control programadas</t>
  </si>
  <si>
    <t>3. Diseñar e implementar controles para verificar la respuesta efectiva al ciudadano</t>
  </si>
  <si>
    <t>Implementar la política de mantenimiento de la infraestructura aeroportuaria en las regionales aeronauticas  y sus Aeropuertos adscritos.</t>
  </si>
  <si>
    <t>Política de mantenimiento de la infraestructura aeroportuaria en las regionales aeronauticas, implementada</t>
  </si>
  <si>
    <t xml:space="preserve">1. Identificar y priorizar las necesidades de mantenimiento de infraestructura aeroportuaria en los aeropuertos adscritos a las seis Direcciones Regionales Aeronáuticas.                             </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</si>
  <si>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</si>
  <si>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</si>
  <si>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EVALUACIÓN</t>
    </r>
    <r>
      <rPr>
        <b/>
        <sz val="28"/>
        <color rgb="FF44546A"/>
        <rFont val="Bookman Old Style"/>
        <family val="1"/>
      </rPr>
      <t xml:space="preserve"> </t>
    </r>
    <r>
      <rPr>
        <b/>
        <sz val="36"/>
        <color rgb="FF44546A"/>
        <rFont val="Bookman Old Style"/>
        <family val="1"/>
      </rPr>
      <t xml:space="preserve">PLAN DE ACCIÓN 2024 - CUARTO TRIMESTRE </t>
    </r>
  </si>
  <si>
    <t>2. Expedir el certificado como DOA al 100% de las empresas que hayan aplicado al proceso y que cumplan con los requisitos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</si>
</sst>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000"/>
  </numFmts>
  <fonts count="99" x14ac:knownFonts="1">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b/>
      <sz val="12"/>
      <color theme="1" tint="0.249977111117893"/>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color theme="1" tint="0.34998626667073579"/>
      <name val="Arial Narrow"/>
      <family val="2"/>
    </font>
    <font>
      <sz val="10"/>
      <color rgb="FFFF0000"/>
      <name val="Arial Narrow"/>
      <family val="2"/>
    </font>
    <font>
      <sz val="10"/>
      <name val="Arial Narrow"/>
      <family val="2"/>
    </font>
    <font>
      <strike/>
      <sz val="10"/>
      <color theme="1" tint="0.34998626667073579"/>
      <name val="Arial Narrow"/>
      <family val="2"/>
    </font>
    <font>
      <b/>
      <sz val="9"/>
      <name val="Arial Narrow"/>
      <family val="2"/>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1"/>
      <color theme="1" tint="0.249977111117893"/>
      <name val="Arial Narrow"/>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diagonal/>
    </border>
    <border>
      <left/>
      <right style="thin">
        <color theme="3"/>
      </right>
      <top style="thin">
        <color theme="3"/>
      </top>
      <bottom/>
      <diagonal/>
    </border>
    <border>
      <left/>
      <right style="thin">
        <color theme="3"/>
      </right>
      <top/>
      <bottom style="thin">
        <color theme="3"/>
      </bottom>
      <diagonal/>
    </border>
    <border>
      <left/>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style="thin">
        <color theme="1"/>
      </left>
      <right style="thin">
        <color rgb="FF000000"/>
      </right>
      <top/>
      <bottom style="thin">
        <color theme="1"/>
      </bottom>
      <diagonal/>
    </border>
    <border>
      <left style="thin">
        <color rgb="FF000000"/>
      </left>
      <right style="thin">
        <color rgb="FF000000"/>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style="thin">
        <color theme="1"/>
      </left>
      <right style="thin">
        <color theme="1"/>
      </right>
      <top style="thin">
        <color indexed="64"/>
      </top>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style="thin">
        <color theme="3"/>
      </left>
      <right style="thin">
        <color indexed="64"/>
      </right>
      <top/>
      <bottom style="thin">
        <color rgb="FF000000"/>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right style="thin">
        <color rgb="FFFF0000"/>
      </right>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249">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22" fillId="9" borderId="6" xfId="3"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164" fontId="35" fillId="6" borderId="1" xfId="1" applyNumberFormat="1" applyFont="1" applyFill="1" applyBorder="1" applyAlignment="1">
      <alignment vertical="center" wrapText="1" readingOrder="1"/>
    </xf>
    <xf numFmtId="164" fontId="22" fillId="6" borderId="1" xfId="1" applyNumberFormat="1" applyFont="1" applyFill="1" applyBorder="1" applyAlignment="1">
      <alignment vertical="center" wrapText="1" readingOrder="1"/>
    </xf>
    <xf numFmtId="0" fontId="17" fillId="5" borderId="0" xfId="0" applyFont="1" applyFill="1" applyAlignment="1">
      <alignment horizontal="center" vertical="center" wrapText="1"/>
    </xf>
    <xf numFmtId="0" fontId="4" fillId="0" borderId="9" xfId="0" applyFont="1" applyBorder="1" applyAlignment="1">
      <alignment horizontal="center" vertical="center"/>
    </xf>
    <xf numFmtId="10" fontId="5" fillId="0" borderId="9" xfId="0" applyNumberFormat="1" applyFont="1" applyBorder="1" applyAlignment="1">
      <alignment horizontal="center" vertical="center"/>
    </xf>
    <xf numFmtId="10" fontId="5" fillId="0" borderId="10" xfId="0" applyNumberFormat="1" applyFont="1" applyBorder="1" applyAlignment="1">
      <alignment horizontal="center" vertical="center"/>
    </xf>
    <xf numFmtId="0" fontId="7" fillId="6" borderId="39" xfId="0" applyFont="1" applyFill="1" applyBorder="1" applyAlignment="1">
      <alignment horizontal="center" vertical="center"/>
    </xf>
    <xf numFmtId="10" fontId="7" fillId="6" borderId="40" xfId="0" applyNumberFormat="1" applyFont="1" applyFill="1" applyBorder="1" applyAlignment="1" applyProtection="1">
      <alignment horizontal="center" vertical="center"/>
      <protection locked="0"/>
    </xf>
    <xf numFmtId="0" fontId="43" fillId="3" borderId="1" xfId="0" applyFont="1" applyFill="1" applyBorder="1" applyAlignment="1">
      <alignment horizontal="center" vertical="center"/>
    </xf>
    <xf numFmtId="0" fontId="43" fillId="3" borderId="7" xfId="0" applyFont="1" applyFill="1" applyBorder="1" applyAlignment="1">
      <alignment horizontal="center" vertical="center"/>
    </xf>
    <xf numFmtId="0" fontId="43" fillId="7" borderId="5"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0" fontId="14" fillId="6" borderId="9" xfId="0" applyFont="1" applyFill="1" applyBorder="1" applyAlignment="1">
      <alignment horizontal="center" vertical="center"/>
    </xf>
    <xf numFmtId="10" fontId="14" fillId="6" borderId="9" xfId="0" applyNumberFormat="1" applyFont="1" applyFill="1" applyBorder="1" applyAlignment="1" applyProtection="1">
      <alignment horizontal="center" vertical="center"/>
      <protection locked="0"/>
    </xf>
    <xf numFmtId="0" fontId="31" fillId="0" borderId="2" xfId="0" applyFont="1" applyBorder="1" applyAlignment="1">
      <alignment horizontal="center" vertical="center"/>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7" fillId="0" borderId="0" xfId="0" applyFont="1" applyAlignment="1">
      <alignment horizontal="left" vertical="top"/>
    </xf>
    <xf numFmtId="0" fontId="48" fillId="0" borderId="0" xfId="0" applyFont="1"/>
    <xf numFmtId="10" fontId="5" fillId="8" borderId="14" xfId="0" applyNumberFormat="1" applyFont="1" applyFill="1" applyBorder="1" applyAlignment="1">
      <alignment horizontal="center" vertical="center"/>
    </xf>
    <xf numFmtId="164" fontId="22" fillId="8" borderId="6" xfId="3" applyNumberFormat="1" applyFont="1" applyFill="1" applyBorder="1" applyAlignment="1">
      <alignment vertical="center" wrapText="1" readingOrder="1"/>
    </xf>
    <xf numFmtId="164" fontId="29" fillId="8" borderId="6" xfId="1" applyNumberFormat="1" applyFont="1" applyFill="1" applyBorder="1" applyAlignment="1">
      <alignment vertical="center" wrapText="1" readingOrder="1"/>
    </xf>
    <xf numFmtId="10" fontId="50" fillId="0" borderId="6" xfId="0" applyNumberFormat="1" applyFont="1" applyBorder="1" applyAlignment="1">
      <alignment horizontal="center" vertical="center"/>
    </xf>
    <xf numFmtId="10" fontId="50"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0" fontId="31" fillId="8" borderId="6" xfId="0" applyFont="1" applyFill="1" applyBorder="1" applyAlignment="1">
      <alignment horizontal="center" vertical="center"/>
    </xf>
    <xf numFmtId="10" fontId="53" fillId="8" borderId="1" xfId="0" applyNumberFormat="1" applyFont="1" applyFill="1" applyBorder="1" applyAlignment="1">
      <alignment horizontal="center" vertical="center"/>
    </xf>
    <xf numFmtId="0" fontId="54" fillId="8" borderId="6" xfId="0" applyFont="1" applyFill="1" applyBorder="1" applyAlignment="1">
      <alignment horizontal="center" vertical="center"/>
    </xf>
    <xf numFmtId="10" fontId="54" fillId="8" borderId="6" xfId="0" applyNumberFormat="1" applyFont="1" applyFill="1" applyBorder="1" applyAlignment="1" applyProtection="1">
      <alignment horizontal="center" vertical="center"/>
      <protection locked="0"/>
    </xf>
    <xf numFmtId="10" fontId="54" fillId="8" borderId="14" xfId="0" applyNumberFormat="1" applyFont="1" applyFill="1" applyBorder="1" applyAlignment="1" applyProtection="1">
      <alignment horizontal="center" vertical="center"/>
      <protection locked="0"/>
    </xf>
    <xf numFmtId="10" fontId="54" fillId="0" borderId="6" xfId="0" applyNumberFormat="1" applyFont="1" applyBorder="1" applyAlignment="1">
      <alignment horizontal="center" vertical="center"/>
    </xf>
    <xf numFmtId="10" fontId="54" fillId="0" borderId="14" xfId="0" applyNumberFormat="1" applyFont="1" applyBorder="1" applyAlignment="1">
      <alignment horizontal="center" vertical="center"/>
    </xf>
    <xf numFmtId="10" fontId="0" fillId="8" borderId="0" xfId="0" applyNumberFormat="1" applyFill="1"/>
    <xf numFmtId="10" fontId="12" fillId="11" borderId="56" xfId="1" applyNumberFormat="1" applyFont="1" applyFill="1" applyBorder="1" applyAlignment="1">
      <alignment horizontal="center" vertical="center"/>
    </xf>
    <xf numFmtId="10" fontId="12" fillId="11" borderId="57" xfId="1" applyNumberFormat="1" applyFont="1" applyFill="1" applyBorder="1" applyAlignment="1">
      <alignment horizontal="center" vertical="center"/>
    </xf>
    <xf numFmtId="10" fontId="12" fillId="12" borderId="58" xfId="1" applyNumberFormat="1" applyFont="1" applyFill="1" applyBorder="1" applyAlignment="1">
      <alignment horizontal="center" vertical="center"/>
    </xf>
    <xf numFmtId="10" fontId="12" fillId="11" borderId="59" xfId="1" applyNumberFormat="1" applyFont="1" applyFill="1" applyBorder="1" applyAlignment="1">
      <alignment horizontal="center" vertical="center"/>
    </xf>
    <xf numFmtId="10" fontId="12" fillId="12" borderId="59" xfId="1" applyNumberFormat="1" applyFont="1" applyFill="1" applyBorder="1" applyAlignment="1">
      <alignment horizontal="center" vertical="center"/>
    </xf>
    <xf numFmtId="10" fontId="12" fillId="0" borderId="63" xfId="1" applyNumberFormat="1" applyFont="1" applyBorder="1" applyAlignment="1">
      <alignment horizontal="center" vertical="center"/>
    </xf>
    <xf numFmtId="0" fontId="12" fillId="0" borderId="64" xfId="0" applyFont="1" applyBorder="1" applyAlignment="1">
      <alignment horizontal="center" vertical="center" wrapText="1"/>
    </xf>
    <xf numFmtId="0" fontId="12" fillId="0" borderId="61" xfId="0" applyFont="1" applyBorder="1" applyAlignment="1">
      <alignment horizontal="center" vertical="center" wrapText="1"/>
    </xf>
    <xf numFmtId="0" fontId="12" fillId="13" borderId="64" xfId="0" applyFont="1" applyFill="1" applyBorder="1" applyAlignment="1">
      <alignment horizontal="center" vertical="center" wrapText="1"/>
    </xf>
    <xf numFmtId="10" fontId="30" fillId="0" borderId="0" xfId="0" applyNumberFormat="1" applyFont="1"/>
    <xf numFmtId="10" fontId="5" fillId="11" borderId="56" xfId="0" applyNumberFormat="1" applyFont="1" applyFill="1" applyBorder="1" applyAlignment="1">
      <alignment horizontal="center" vertical="center"/>
    </xf>
    <xf numFmtId="10" fontId="5" fillId="11" borderId="59" xfId="0" applyNumberFormat="1" applyFont="1" applyFill="1" applyBorder="1" applyAlignment="1">
      <alignment horizontal="center" vertical="center"/>
    </xf>
    <xf numFmtId="10" fontId="5" fillId="12" borderId="59"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10" borderId="0" xfId="0" applyFont="1" applyFill="1" applyAlignment="1">
      <alignment vertical="center"/>
    </xf>
    <xf numFmtId="0" fontId="16" fillId="10"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6"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66" xfId="0" applyFont="1" applyFill="1" applyBorder="1" applyAlignment="1">
      <alignment horizontal="center" vertical="center" wrapText="1"/>
    </xf>
    <xf numFmtId="0" fontId="24" fillId="5" borderId="66" xfId="0" applyFont="1" applyFill="1" applyBorder="1" applyAlignment="1">
      <alignment horizontal="center" vertical="center" wrapText="1"/>
    </xf>
    <xf numFmtId="10" fontId="16" fillId="5" borderId="66" xfId="0" applyNumberFormat="1" applyFont="1" applyFill="1" applyBorder="1" applyAlignment="1">
      <alignment horizontal="center" vertical="center" wrapText="1"/>
    </xf>
    <xf numFmtId="17" fontId="16" fillId="5" borderId="66" xfId="0" applyNumberFormat="1" applyFont="1" applyFill="1" applyBorder="1" applyAlignment="1">
      <alignment horizontal="center" vertical="center" wrapText="1"/>
    </xf>
    <xf numFmtId="17" fontId="25" fillId="5" borderId="66" xfId="0" applyNumberFormat="1" applyFont="1" applyFill="1" applyBorder="1" applyAlignment="1">
      <alignment horizontal="center" vertical="center" wrapText="1"/>
    </xf>
    <xf numFmtId="17" fontId="25" fillId="5" borderId="67" xfId="0" applyNumberFormat="1" applyFont="1" applyFill="1" applyBorder="1" applyAlignment="1">
      <alignment horizontal="center" vertical="center" wrapText="1"/>
    </xf>
    <xf numFmtId="17" fontId="25" fillId="5" borderId="68"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60"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5"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62" fillId="8" borderId="15" xfId="0" applyNumberFormat="1" applyFont="1" applyFill="1" applyBorder="1" applyAlignment="1" applyProtection="1">
      <alignment horizontal="center" vertical="center"/>
      <protection locked="0"/>
    </xf>
    <xf numFmtId="10" fontId="62" fillId="8" borderId="19" xfId="0" applyNumberFormat="1" applyFont="1" applyFill="1" applyBorder="1" applyAlignment="1" applyProtection="1">
      <alignment horizontal="center" vertical="center"/>
      <protection locked="0"/>
    </xf>
    <xf numFmtId="10" fontId="4" fillId="8" borderId="15" xfId="0" applyNumberFormat="1" applyFont="1" applyFill="1" applyBorder="1" applyAlignment="1">
      <alignment horizontal="center" vertical="center"/>
    </xf>
    <xf numFmtId="164" fontId="26" fillId="8" borderId="15" xfId="3" applyNumberFormat="1" applyFont="1" applyFill="1" applyBorder="1" applyAlignment="1">
      <alignment vertical="center" wrapText="1"/>
    </xf>
    <xf numFmtId="164" fontId="23" fillId="8" borderId="15" xfId="3" applyNumberFormat="1" applyFont="1" applyFill="1" applyBorder="1" applyAlignment="1">
      <alignment vertical="center" wrapText="1"/>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84" xfId="3" applyNumberFormat="1" applyFont="1" applyFill="1" applyBorder="1" applyAlignment="1">
      <alignment vertical="center" wrapText="1"/>
    </xf>
    <xf numFmtId="164" fontId="35" fillId="6" borderId="90" xfId="3" applyNumberFormat="1" applyFont="1" applyFill="1" applyBorder="1" applyAlignment="1">
      <alignment vertical="center" wrapText="1"/>
    </xf>
    <xf numFmtId="0" fontId="7" fillId="6" borderId="90" xfId="0" applyFont="1" applyFill="1" applyBorder="1" applyAlignment="1">
      <alignment horizontal="center" vertical="center"/>
    </xf>
    <xf numFmtId="10" fontId="7" fillId="6" borderId="90"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10" fontId="10" fillId="8" borderId="0" xfId="1" applyNumberFormat="1" applyFont="1" applyFill="1" applyAlignment="1">
      <alignment horizontal="center" vertical="center"/>
    </xf>
    <xf numFmtId="0" fontId="11" fillId="8" borderId="0" xfId="0" applyFont="1" applyFill="1" applyAlignment="1">
      <alignment horizontal="left" vertical="center"/>
    </xf>
    <xf numFmtId="10" fontId="55" fillId="11" borderId="56" xfId="1" applyNumberFormat="1" applyFont="1" applyFill="1" applyBorder="1" applyAlignment="1">
      <alignment horizontal="center"/>
    </xf>
    <xf numFmtId="10" fontId="55" fillId="11" borderId="57" xfId="1" applyNumberFormat="1" applyFont="1" applyFill="1" applyBorder="1" applyAlignment="1">
      <alignment horizontal="center"/>
    </xf>
    <xf numFmtId="10" fontId="55" fillId="12" borderId="58" xfId="1" applyNumberFormat="1" applyFont="1" applyFill="1" applyBorder="1" applyAlignment="1">
      <alignment horizontal="center"/>
    </xf>
    <xf numFmtId="10" fontId="12" fillId="11" borderId="91" xfId="1" applyNumberFormat="1" applyFont="1" applyFill="1" applyBorder="1" applyAlignment="1">
      <alignment horizontal="center" vertical="center"/>
    </xf>
    <xf numFmtId="10" fontId="12" fillId="12" borderId="92"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63"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6"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3" fillId="5" borderId="1" xfId="5" applyFont="1" applyFill="1" applyBorder="1" applyAlignment="1">
      <alignment horizontal="center" vertical="center" wrapText="1"/>
    </xf>
    <xf numFmtId="10" fontId="56" fillId="5" borderId="1" xfId="5" applyNumberFormat="1" applyFont="1" applyFill="1" applyBorder="1" applyAlignment="1">
      <alignment horizontal="center" vertical="center" wrapText="1"/>
    </xf>
    <xf numFmtId="17" fontId="56"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0" fontId="23" fillId="8" borderId="3" xfId="5" applyFont="1" applyFill="1" applyBorder="1" applyAlignment="1">
      <alignment horizontal="center" vertical="center" wrapText="1"/>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64" fontId="35" fillId="0" borderId="6" xfId="3" applyNumberFormat="1" applyFont="1" applyFill="1" applyBorder="1" applyAlignment="1">
      <alignment horizontal="center" vertical="center" wrapText="1" readingOrder="1"/>
    </xf>
    <xf numFmtId="10" fontId="64" fillId="0" borderId="6" xfId="0" applyNumberFormat="1" applyFont="1" applyBorder="1" applyAlignment="1">
      <alignment horizontal="center" vertical="center"/>
    </xf>
    <xf numFmtId="10" fontId="64"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164" fontId="35" fillId="8" borderId="1" xfId="3" applyNumberFormat="1" applyFont="1" applyFill="1" applyBorder="1" applyAlignment="1">
      <alignment horizontal="center" vertical="center" wrapText="1"/>
    </xf>
    <xf numFmtId="0" fontId="4" fillId="8" borderId="1" xfId="5" applyFont="1" applyFill="1" applyBorder="1" applyAlignment="1">
      <alignment horizontal="center" vertical="center"/>
    </xf>
    <xf numFmtId="9" fontId="7" fillId="6" borderId="1" xfId="1" applyFont="1" applyFill="1" applyBorder="1" applyAlignment="1">
      <alignment horizontal="center" vertical="center"/>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1" borderId="2" xfId="0" applyNumberFormat="1" applyFont="1" applyFill="1" applyBorder="1" applyAlignment="1">
      <alignment horizontal="center" vertical="center"/>
    </xf>
    <xf numFmtId="10" fontId="5" fillId="13" borderId="2" xfId="0" applyNumberFormat="1" applyFont="1" applyFill="1" applyBorder="1" applyAlignment="1">
      <alignment horizontal="center" vertical="center"/>
    </xf>
    <xf numFmtId="0" fontId="66" fillId="8" borderId="0" xfId="5" applyFont="1" applyFill="1"/>
    <xf numFmtId="10" fontId="5" fillId="11" borderId="94" xfId="0" applyNumberFormat="1" applyFont="1" applyFill="1" applyBorder="1" applyAlignment="1">
      <alignment horizontal="center" vertical="center"/>
    </xf>
    <xf numFmtId="10" fontId="5" fillId="11" borderId="95" xfId="0" applyNumberFormat="1" applyFont="1" applyFill="1" applyBorder="1" applyAlignment="1">
      <alignment horizontal="center" vertical="center"/>
    </xf>
    <xf numFmtId="10" fontId="5" fillId="13" borderId="96" xfId="0" applyNumberFormat="1" applyFont="1" applyFill="1" applyBorder="1" applyAlignment="1">
      <alignment horizontal="center" vertical="center"/>
    </xf>
    <xf numFmtId="0" fontId="15" fillId="8" borderId="0" xfId="0" applyFont="1" applyFill="1"/>
    <xf numFmtId="0" fontId="15" fillId="0" borderId="0" xfId="0" applyFont="1"/>
    <xf numFmtId="0" fontId="5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64" fontId="22" fillId="8" borderId="1" xfId="1" applyNumberFormat="1" applyFont="1" applyFill="1" applyBorder="1" applyAlignment="1">
      <alignment vertical="center" wrapText="1"/>
    </xf>
    <xf numFmtId="0" fontId="4" fillId="8"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164" fontId="22" fillId="0" borderId="1" xfId="3" applyNumberFormat="1" applyFont="1" applyFill="1" applyBorder="1" applyAlignment="1">
      <alignment horizontal="right" vertical="center" wrapText="1"/>
    </xf>
    <xf numFmtId="164" fontId="35" fillId="6" borderId="1" xfId="3" applyNumberFormat="1" applyFont="1" applyFill="1" applyBorder="1" applyAlignment="1">
      <alignment horizontal="right" vertical="center" wrapText="1"/>
    </xf>
    <xf numFmtId="0" fontId="68" fillId="0" borderId="0" xfId="0" applyFont="1" applyAlignment="1">
      <alignment horizontal="center" vertical="center"/>
    </xf>
    <xf numFmtId="0" fontId="13" fillId="0" borderId="0" xfId="0" applyFont="1" applyAlignment="1">
      <alignment horizontal="left" vertical="center" wrapText="1"/>
    </xf>
    <xf numFmtId="0" fontId="69" fillId="0" borderId="0" xfId="0" applyFont="1" applyAlignment="1">
      <alignment horizontal="center" vertical="center"/>
    </xf>
    <xf numFmtId="10" fontId="6" fillId="11" borderId="56" xfId="1" applyNumberFormat="1" applyFont="1" applyFill="1" applyBorder="1" applyAlignment="1">
      <alignment horizontal="center" vertical="center"/>
    </xf>
    <xf numFmtId="10" fontId="6" fillId="11" borderId="57" xfId="1" applyNumberFormat="1" applyFont="1" applyFill="1" applyBorder="1" applyAlignment="1">
      <alignment horizontal="center" vertical="center"/>
    </xf>
    <xf numFmtId="10" fontId="5" fillId="13" borderId="58" xfId="1" applyNumberFormat="1" applyFont="1" applyFill="1" applyBorder="1" applyAlignment="1">
      <alignment horizontal="center" vertical="center"/>
    </xf>
    <xf numFmtId="10" fontId="70" fillId="8" borderId="97" xfId="1" applyNumberFormat="1" applyFont="1" applyFill="1" applyBorder="1" applyAlignment="1">
      <alignment horizontal="center" vertical="center"/>
    </xf>
    <xf numFmtId="10" fontId="6" fillId="11" borderId="59" xfId="1" applyNumberFormat="1" applyFont="1" applyFill="1" applyBorder="1" applyAlignment="1">
      <alignment horizontal="center" vertical="center"/>
    </xf>
    <xf numFmtId="10" fontId="6" fillId="11" borderId="91" xfId="1" applyNumberFormat="1" applyFont="1" applyFill="1" applyBorder="1" applyAlignment="1">
      <alignment horizontal="center" vertical="center"/>
    </xf>
    <xf numFmtId="10" fontId="5" fillId="13" borderId="92" xfId="1" applyNumberFormat="1" applyFont="1" applyFill="1" applyBorder="1" applyAlignment="1">
      <alignment horizontal="center" vertical="center"/>
    </xf>
    <xf numFmtId="10" fontId="70" fillId="8" borderId="0" xfId="1" applyNumberFormat="1" applyFont="1" applyFill="1" applyBorder="1" applyAlignment="1">
      <alignment horizontal="center" vertical="center"/>
    </xf>
    <xf numFmtId="10" fontId="63" fillId="8" borderId="0" xfId="0" applyNumberFormat="1" applyFont="1" applyFill="1" applyAlignment="1">
      <alignment horizontal="center" vertical="center"/>
    </xf>
    <xf numFmtId="10" fontId="63" fillId="8" borderId="0" xfId="0" applyNumberFormat="1" applyFont="1" applyFill="1" applyAlignment="1">
      <alignment vertical="center"/>
    </xf>
    <xf numFmtId="0" fontId="70" fillId="8" borderId="0" xfId="0" applyFont="1" applyFill="1" applyAlignment="1">
      <alignment vertical="center"/>
    </xf>
    <xf numFmtId="0" fontId="70" fillId="8" borderId="0" xfId="0" applyFont="1" applyFill="1" applyAlignment="1">
      <alignment horizontal="center" vertical="center" wrapText="1"/>
    </xf>
    <xf numFmtId="0" fontId="71" fillId="0" borderId="0" xfId="0"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center" vertical="center"/>
    </xf>
    <xf numFmtId="10" fontId="4" fillId="6" borderId="1" xfId="0" applyNumberFormat="1" applyFont="1" applyFill="1" applyBorder="1" applyAlignment="1">
      <alignment horizontal="center" vertical="center"/>
    </xf>
    <xf numFmtId="0" fontId="56"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0" fontId="23" fillId="8" borderId="11" xfId="5"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35" fillId="6" borderId="9" xfId="3" applyNumberFormat="1" applyFont="1" applyFill="1" applyBorder="1" applyAlignment="1">
      <alignment vertical="center" wrapText="1"/>
    </xf>
    <xf numFmtId="10" fontId="7" fillId="6" borderId="9" xfId="5" applyNumberFormat="1" applyFont="1" applyFill="1" applyBorder="1" applyAlignment="1" applyProtection="1">
      <alignment horizontal="center" vertical="center"/>
      <protection locked="0"/>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14" fillId="6" borderId="1" xfId="9" applyNumberFormat="1" applyFont="1" applyFill="1" applyBorder="1" applyAlignment="1" applyProtection="1">
      <alignment horizontal="center" vertical="center"/>
      <protection locked="0"/>
    </xf>
    <xf numFmtId="10" fontId="7" fillId="6" borderId="26" xfId="0" applyNumberFormat="1" applyFont="1" applyFill="1" applyBorder="1" applyAlignment="1">
      <alignment horizontal="center" vertical="center"/>
    </xf>
    <xf numFmtId="0" fontId="4" fillId="0" borderId="27" xfId="5" applyFont="1" applyBorder="1" applyAlignment="1">
      <alignment horizontal="center" vertical="center"/>
    </xf>
    <xf numFmtId="164" fontId="19" fillId="8"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4" fillId="8" borderId="6" xfId="5" applyNumberFormat="1" applyFont="1" applyFill="1" applyBorder="1" applyAlignment="1" applyProtection="1">
      <alignment horizontal="center" vertical="center"/>
      <protection locked="0"/>
    </xf>
    <xf numFmtId="0" fontId="73" fillId="8" borderId="0" xfId="5" applyFont="1" applyFill="1"/>
    <xf numFmtId="0" fontId="73" fillId="0" borderId="0" xfId="5" applyFont="1"/>
    <xf numFmtId="0" fontId="15" fillId="0" borderId="0" xfId="5" applyAlignment="1">
      <alignment horizontal="center"/>
    </xf>
    <xf numFmtId="10" fontId="12" fillId="11" borderId="1" xfId="1" applyNumberFormat="1" applyFont="1" applyFill="1" applyBorder="1" applyAlignment="1">
      <alignment horizontal="center" vertical="center"/>
    </xf>
    <xf numFmtId="10" fontId="12" fillId="13" borderId="1" xfId="1" applyNumberFormat="1" applyFont="1" applyFill="1" applyBorder="1" applyAlignment="1">
      <alignment horizontal="center" vertical="center"/>
    </xf>
    <xf numFmtId="17" fontId="16" fillId="5" borderId="105" xfId="0" applyNumberFormat="1" applyFont="1" applyFill="1" applyBorder="1" applyAlignment="1">
      <alignment horizontal="center" vertical="center" wrapText="1"/>
    </xf>
    <xf numFmtId="17" fontId="25" fillId="5" borderId="106" xfId="0" applyNumberFormat="1" applyFont="1" applyFill="1" applyBorder="1" applyAlignment="1">
      <alignment horizontal="center" vertical="center" wrapText="1"/>
    </xf>
    <xf numFmtId="0" fontId="61"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50" fillId="8" borderId="26" xfId="0" applyNumberFormat="1" applyFont="1" applyFill="1" applyBorder="1" applyAlignment="1">
      <alignment horizontal="center" vertical="center"/>
    </xf>
    <xf numFmtId="0" fontId="12" fillId="0" borderId="6" xfId="5" applyFont="1" applyBorder="1" applyAlignment="1">
      <alignment horizontal="center" vertical="center" wrapText="1"/>
    </xf>
    <xf numFmtId="10" fontId="61" fillId="0" borderId="6" xfId="5" applyNumberFormat="1" applyFont="1" applyBorder="1" applyAlignment="1">
      <alignment horizontal="center" vertical="center" wrapText="1"/>
    </xf>
    <xf numFmtId="10" fontId="79" fillId="0" borderId="6" xfId="5" applyNumberFormat="1" applyFont="1" applyBorder="1" applyAlignment="1">
      <alignment horizontal="center" vertical="center"/>
    </xf>
    <xf numFmtId="164" fontId="23" fillId="8" borderId="6" xfId="3" applyNumberFormat="1" applyFont="1" applyFill="1" applyBorder="1" applyAlignment="1">
      <alignment vertical="center" wrapText="1"/>
    </xf>
    <xf numFmtId="0" fontId="61"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80" fillId="0" borderId="0" xfId="5" applyFont="1"/>
    <xf numFmtId="10" fontId="12" fillId="13" borderId="58" xfId="1" applyNumberFormat="1" applyFont="1" applyFill="1" applyBorder="1" applyAlignment="1">
      <alignment horizontal="center" vertical="center"/>
    </xf>
    <xf numFmtId="0" fontId="15" fillId="8" borderId="28" xfId="5" applyFill="1" applyBorder="1"/>
    <xf numFmtId="10" fontId="12" fillId="13" borderId="92" xfId="1" applyNumberFormat="1" applyFont="1" applyFill="1" applyBorder="1" applyAlignment="1">
      <alignment horizontal="center" vertical="center"/>
    </xf>
    <xf numFmtId="166" fontId="15" fillId="0" borderId="0" xfId="5" applyNumberFormat="1"/>
    <xf numFmtId="0" fontId="7" fillId="8" borderId="1" xfId="5" applyFont="1" applyFill="1" applyBorder="1" applyAlignment="1">
      <alignment horizontal="center" vertical="center"/>
    </xf>
    <xf numFmtId="10" fontId="7" fillId="8" borderId="1" xfId="5" applyNumberFormat="1" applyFont="1" applyFill="1" applyBorder="1" applyAlignment="1" applyProtection="1">
      <alignment horizontal="center" vertical="center"/>
      <protection locked="0"/>
    </xf>
    <xf numFmtId="10" fontId="15" fillId="8" borderId="0" xfId="1" applyNumberFormat="1" applyFont="1" applyFill="1"/>
    <xf numFmtId="0" fontId="0" fillId="8" borderId="107" xfId="0" applyFill="1" applyBorder="1"/>
    <xf numFmtId="0" fontId="0" fillId="0" borderId="108" xfId="0" applyBorder="1"/>
    <xf numFmtId="0" fontId="0" fillId="8" borderId="108" xfId="0" applyFill="1" applyBorder="1"/>
    <xf numFmtId="0" fontId="0" fillId="8" borderId="109" xfId="0" applyFill="1" applyBorder="1"/>
    <xf numFmtId="0" fontId="0" fillId="8" borderId="110" xfId="0" applyFill="1" applyBorder="1"/>
    <xf numFmtId="0" fontId="0" fillId="8" borderId="114" xfId="0" applyFill="1" applyBorder="1"/>
    <xf numFmtId="0" fontId="0" fillId="8" borderId="120" xfId="0" applyFill="1" applyBorder="1"/>
    <xf numFmtId="0" fontId="0" fillId="0" borderId="121" xfId="0" applyBorder="1"/>
    <xf numFmtId="0" fontId="0" fillId="8" borderId="121" xfId="0" applyFill="1" applyBorder="1"/>
    <xf numFmtId="0" fontId="0" fillId="8" borderId="122" xfId="0" applyFill="1" applyBorder="1"/>
    <xf numFmtId="164" fontId="46" fillId="8" borderId="6" xfId="3" applyNumberFormat="1" applyFont="1" applyFill="1" applyBorder="1" applyAlignment="1">
      <alignment vertical="center" wrapText="1"/>
    </xf>
    <xf numFmtId="164" fontId="88" fillId="6" borderId="6" xfId="3" applyNumberFormat="1" applyFont="1" applyFill="1" applyBorder="1" applyAlignment="1">
      <alignment vertical="center" wrapText="1"/>
    </xf>
    <xf numFmtId="164" fontId="89" fillId="8" borderId="6" xfId="3" applyNumberFormat="1" applyFont="1" applyFill="1" applyBorder="1" applyAlignment="1">
      <alignment vertical="center" wrapText="1"/>
    </xf>
    <xf numFmtId="0" fontId="27" fillId="8" borderId="2" xfId="0" applyFont="1" applyFill="1" applyBorder="1" applyAlignment="1">
      <alignment vertical="center" textRotation="90" wrapText="1"/>
    </xf>
    <xf numFmtId="0" fontId="27" fillId="8" borderId="8" xfId="0" applyFont="1" applyFill="1" applyBorder="1" applyAlignment="1">
      <alignment vertical="center" textRotation="90" wrapText="1"/>
    </xf>
    <xf numFmtId="0" fontId="27" fillId="8" borderId="3" xfId="0" applyFont="1" applyFill="1" applyBorder="1" applyAlignment="1">
      <alignment vertical="center" textRotation="90" wrapText="1"/>
    </xf>
    <xf numFmtId="0" fontId="27" fillId="8" borderId="28" xfId="0" applyFont="1" applyFill="1" applyBorder="1" applyAlignment="1">
      <alignment vertical="center" textRotation="90" wrapText="1"/>
    </xf>
    <xf numFmtId="164" fontId="46" fillId="8" borderId="27" xfId="3" applyNumberFormat="1" applyFont="1" applyFill="1" applyBorder="1" applyAlignment="1">
      <alignment vertical="center" wrapText="1"/>
    </xf>
    <xf numFmtId="164" fontId="88" fillId="6" borderId="27" xfId="3" applyNumberFormat="1" applyFont="1" applyFill="1" applyBorder="1" applyAlignment="1">
      <alignment vertical="center" wrapText="1"/>
    </xf>
    <xf numFmtId="164" fontId="88" fillId="6" borderId="1" xfId="0" applyNumberFormat="1" applyFont="1" applyFill="1" applyBorder="1" applyAlignment="1" applyProtection="1">
      <alignment horizontal="right" vertical="center"/>
      <protection locked="0"/>
    </xf>
    <xf numFmtId="164" fontId="46" fillId="8" borderId="10" xfId="3" applyNumberFormat="1" applyFont="1" applyFill="1" applyBorder="1" applyAlignment="1">
      <alignment vertical="center" wrapText="1"/>
    </xf>
    <xf numFmtId="164" fontId="88" fillId="6" borderId="1" xfId="3" applyNumberFormat="1" applyFont="1" applyFill="1" applyBorder="1" applyAlignment="1">
      <alignment vertical="center" wrapText="1"/>
    </xf>
    <xf numFmtId="0" fontId="27" fillId="8" borderId="4" xfId="0" applyFont="1" applyFill="1" applyBorder="1" applyAlignment="1">
      <alignment vertical="center" textRotation="90" wrapText="1"/>
    </xf>
    <xf numFmtId="0" fontId="27" fillId="8" borderId="29" xfId="0" applyFont="1" applyFill="1" applyBorder="1" applyAlignment="1">
      <alignment vertical="center" textRotation="90" wrapText="1"/>
    </xf>
    <xf numFmtId="0" fontId="56"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0" fontId="92" fillId="5" borderId="6" xfId="0"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22" fillId="0" borderId="6" xfId="1" applyFont="1" applyFill="1" applyBorder="1" applyAlignment="1">
      <alignment vertical="center" wrapText="1"/>
    </xf>
    <xf numFmtId="9" fontId="94" fillId="8" borderId="6" xfId="1" applyFont="1" applyFill="1" applyBorder="1" applyAlignment="1">
      <alignment vertical="center" wrapText="1"/>
    </xf>
    <xf numFmtId="0" fontId="4" fillId="8" borderId="6" xfId="0" applyFont="1" applyFill="1" applyBorder="1" applyAlignment="1">
      <alignment horizontal="center" vertical="center"/>
    </xf>
    <xf numFmtId="10" fontId="64" fillId="8" borderId="6" xfId="0" applyNumberFormat="1" applyFont="1" applyFill="1" applyBorder="1" applyAlignment="1">
      <alignment horizontal="center" vertical="center"/>
    </xf>
    <xf numFmtId="9" fontId="35" fillId="6" borderId="6" xfId="1" applyFont="1" applyFill="1" applyBorder="1" applyAlignment="1">
      <alignment vertical="center" wrapText="1"/>
    </xf>
    <xf numFmtId="10" fontId="4" fillId="8" borderId="1" xfId="0" applyNumberFormat="1" applyFont="1" applyFill="1" applyBorder="1" applyAlignment="1">
      <alignment horizontal="center" vertical="center"/>
    </xf>
    <xf numFmtId="10" fontId="64" fillId="8" borderId="14" xfId="0" applyNumberFormat="1" applyFont="1" applyFill="1" applyBorder="1" applyAlignment="1">
      <alignment horizontal="center" vertical="center"/>
    </xf>
    <xf numFmtId="0" fontId="7" fillId="15" borderId="6" xfId="0" applyFont="1" applyFill="1" applyBorder="1" applyAlignment="1">
      <alignment horizontal="center" vertical="center"/>
    </xf>
    <xf numFmtId="9" fontId="96" fillId="8" borderId="6" xfId="1" applyFont="1" applyFill="1" applyBorder="1" applyAlignment="1">
      <alignment vertical="center" wrapText="1"/>
    </xf>
    <xf numFmtId="0" fontId="4" fillId="10" borderId="6" xfId="0" applyFont="1" applyFill="1" applyBorder="1" applyAlignment="1">
      <alignment horizontal="center" vertical="center"/>
    </xf>
    <xf numFmtId="10" fontId="7" fillId="6" borderId="14" xfId="0" applyNumberFormat="1" applyFont="1" applyFill="1" applyBorder="1" applyAlignment="1">
      <alignment horizontal="center" vertical="center"/>
    </xf>
    <xf numFmtId="9" fontId="22" fillId="8" borderId="6" xfId="1" applyFont="1" applyFill="1" applyBorder="1" applyAlignment="1">
      <alignment vertical="center" wrapText="1"/>
    </xf>
    <xf numFmtId="9" fontId="29" fillId="8" borderId="6" xfId="1" applyFont="1" applyFill="1" applyBorder="1" applyAlignment="1">
      <alignment vertical="center" wrapText="1"/>
    </xf>
    <xf numFmtId="10" fontId="4" fillId="8" borderId="6" xfId="0" applyNumberFormat="1" applyFont="1" applyFill="1" applyBorder="1" applyAlignment="1">
      <alignment horizontal="center" vertical="center"/>
    </xf>
    <xf numFmtId="10" fontId="5" fillId="8" borderId="1" xfId="0" applyNumberFormat="1" applyFont="1" applyFill="1" applyBorder="1" applyAlignment="1">
      <alignment vertical="center"/>
    </xf>
    <xf numFmtId="10" fontId="4" fillId="8" borderId="14" xfId="0" applyNumberFormat="1" applyFont="1" applyFill="1" applyBorder="1" applyAlignment="1">
      <alignment horizontal="center" vertical="center"/>
    </xf>
    <xf numFmtId="0" fontId="10" fillId="16"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11" borderId="56" xfId="1" applyNumberFormat="1" applyFont="1" applyFill="1" applyBorder="1" applyAlignment="1">
      <alignment horizontal="center" vertical="center"/>
    </xf>
    <xf numFmtId="10" fontId="10" fillId="11" borderId="57" xfId="1" applyNumberFormat="1" applyFont="1" applyFill="1" applyBorder="1" applyAlignment="1">
      <alignment horizontal="center" vertical="center"/>
    </xf>
    <xf numFmtId="10" fontId="10" fillId="13" borderId="58" xfId="1" applyNumberFormat="1" applyFont="1" applyFill="1" applyBorder="1" applyAlignment="1">
      <alignment horizontal="center" vertical="center"/>
    </xf>
    <xf numFmtId="10" fontId="10" fillId="0" borderId="0" xfId="0" applyNumberFormat="1" applyFont="1" applyAlignment="1">
      <alignment horizontal="center" vertical="center"/>
    </xf>
    <xf numFmtId="0" fontId="98" fillId="8" borderId="0" xfId="5" applyFont="1" applyFill="1"/>
    <xf numFmtId="10" fontId="10" fillId="11" borderId="59" xfId="1" applyNumberFormat="1" applyFont="1" applyFill="1" applyBorder="1" applyAlignment="1">
      <alignment horizontal="center" vertical="center"/>
    </xf>
    <xf numFmtId="10" fontId="10" fillId="11" borderId="91" xfId="1" applyNumberFormat="1" applyFont="1" applyFill="1" applyBorder="1" applyAlignment="1">
      <alignment horizontal="center" vertical="center"/>
    </xf>
    <xf numFmtId="10" fontId="10" fillId="13" borderId="92" xfId="1" applyNumberFormat="1" applyFont="1" applyFill="1" applyBorder="1" applyAlignment="1">
      <alignment horizontal="center" vertical="center"/>
    </xf>
    <xf numFmtId="10" fontId="6" fillId="0" borderId="0" xfId="0" applyNumberFormat="1" applyFont="1" applyAlignment="1">
      <alignment vertical="center"/>
    </xf>
    <xf numFmtId="10" fontId="8" fillId="0" borderId="0" xfId="0" applyNumberFormat="1" applyFont="1" applyAlignment="1">
      <alignment horizontal="center" vertical="center"/>
    </xf>
    <xf numFmtId="0" fontId="55" fillId="0" borderId="0" xfId="0" applyFont="1"/>
    <xf numFmtId="0" fontId="11" fillId="0" borderId="0" xfId="0" applyFont="1" applyAlignment="1">
      <alignment vertical="center"/>
    </xf>
    <xf numFmtId="0" fontId="10" fillId="0" borderId="0" xfId="0" applyFont="1" applyAlignment="1">
      <alignment vertical="center" indent="1"/>
    </xf>
    <xf numFmtId="0" fontId="8" fillId="8" borderId="0" xfId="0" applyFont="1" applyFill="1" applyAlignment="1">
      <alignment horizontal="center" vertical="center"/>
    </xf>
    <xf numFmtId="10" fontId="68" fillId="0" borderId="0" xfId="0" applyNumberFormat="1" applyFont="1" applyAlignment="1">
      <alignment horizontal="center" vertical="center"/>
    </xf>
    <xf numFmtId="10" fontId="15" fillId="0" borderId="0" xfId="5" applyNumberFormat="1"/>
    <xf numFmtId="10" fontId="5" fillId="11" borderId="0" xfId="0" applyNumberFormat="1" applyFont="1" applyFill="1" applyAlignment="1">
      <alignment horizontal="center" vertical="center"/>
    </xf>
    <xf numFmtId="0" fontId="30" fillId="8" borderId="0" xfId="0" applyFont="1" applyFill="1"/>
    <xf numFmtId="0" fontId="8" fillId="8" borderId="0" xfId="0" applyFont="1" applyFill="1" applyAlignment="1">
      <alignment vertical="center"/>
    </xf>
    <xf numFmtId="0" fontId="82" fillId="0" borderId="111" xfId="0" applyFont="1" applyBorder="1" applyAlignment="1">
      <alignment horizontal="center" vertical="top" wrapText="1"/>
    </xf>
    <xf numFmtId="0" fontId="86" fillId="0" borderId="112" xfId="0" applyFont="1" applyBorder="1" applyAlignment="1">
      <alignment horizontal="center" vertical="top" wrapText="1"/>
    </xf>
    <xf numFmtId="0" fontId="86" fillId="0" borderId="113" xfId="0" applyFont="1" applyBorder="1" applyAlignment="1">
      <alignment horizontal="center" vertical="top" wrapText="1"/>
    </xf>
    <xf numFmtId="0" fontId="86" fillId="0" borderId="115" xfId="0" applyFont="1" applyBorder="1" applyAlignment="1">
      <alignment horizontal="center" vertical="top" wrapText="1"/>
    </xf>
    <xf numFmtId="0" fontId="86" fillId="0" borderId="0" xfId="0" applyFont="1" applyAlignment="1">
      <alignment horizontal="center" vertical="top" wrapText="1"/>
    </xf>
    <xf numFmtId="0" fontId="86" fillId="0" borderId="116" xfId="0" applyFont="1" applyBorder="1" applyAlignment="1">
      <alignment horizontal="center" vertical="top" wrapText="1"/>
    </xf>
    <xf numFmtId="0" fontId="86" fillId="0" borderId="117" xfId="0" applyFont="1" applyBorder="1" applyAlignment="1">
      <alignment horizontal="center" vertical="top" wrapText="1"/>
    </xf>
    <xf numFmtId="0" fontId="86" fillId="0" borderId="118" xfId="0" applyFont="1" applyBorder="1" applyAlignment="1">
      <alignment horizontal="center" vertical="top" wrapText="1"/>
    </xf>
    <xf numFmtId="0" fontId="86" fillId="0" borderId="119" xfId="0" applyFont="1" applyBorder="1" applyAlignment="1">
      <alignment horizontal="center" vertical="top" wrapText="1"/>
    </xf>
    <xf numFmtId="0" fontId="20" fillId="8" borderId="69" xfId="2" applyFont="1" applyFill="1" applyBorder="1" applyAlignment="1">
      <alignment vertical="center" wrapText="1"/>
    </xf>
    <xf numFmtId="0" fontId="20" fillId="8" borderId="0" xfId="2" applyFont="1" applyFill="1" applyBorder="1" applyAlignment="1">
      <alignment vertical="center" wrapText="1"/>
    </xf>
    <xf numFmtId="0" fontId="20" fillId="8" borderId="88" xfId="2" applyFont="1" applyFill="1" applyBorder="1" applyAlignment="1">
      <alignment vertical="center" wrapText="1"/>
    </xf>
    <xf numFmtId="0" fontId="19" fillId="8" borderId="30" xfId="2" applyFont="1" applyFill="1" applyBorder="1" applyAlignment="1">
      <alignment horizontal="center" vertical="top" wrapText="1"/>
    </xf>
    <xf numFmtId="0" fontId="19" fillId="8" borderId="68" xfId="2" applyFont="1" applyFill="1" applyBorder="1" applyAlignment="1">
      <alignment horizontal="center" vertical="top" wrapText="1"/>
    </xf>
    <xf numFmtId="0" fontId="19" fillId="8" borderId="86" xfId="2" applyFont="1" applyFill="1" applyBorder="1" applyAlignment="1">
      <alignment horizontal="center" vertical="top" wrapText="1"/>
    </xf>
    <xf numFmtId="0" fontId="19" fillId="8" borderId="17"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15" xfId="2" applyFont="1" applyFill="1" applyBorder="1" applyAlignment="1">
      <alignment vertical="center" wrapText="1"/>
    </xf>
    <xf numFmtId="0" fontId="23" fillId="8" borderId="17" xfId="2" applyFont="1" applyFill="1" applyBorder="1" applyAlignment="1">
      <alignment horizontal="center" vertical="center" wrapText="1"/>
    </xf>
    <xf numFmtId="0" fontId="23" fillId="8" borderId="18" xfId="2" applyFont="1" applyFill="1" applyBorder="1" applyAlignment="1">
      <alignment horizontal="center" vertical="center" wrapText="1"/>
    </xf>
    <xf numFmtId="0" fontId="57" fillId="0" borderId="17" xfId="2" applyFont="1" applyFill="1" applyBorder="1" applyAlignment="1">
      <alignment horizontal="center" vertical="center" wrapText="1"/>
    </xf>
    <xf numFmtId="0" fontId="57" fillId="0" borderId="18" xfId="2" applyFont="1" applyFill="1" applyBorder="1" applyAlignment="1">
      <alignment horizontal="center" vertical="center" wrapText="1"/>
    </xf>
    <xf numFmtId="0" fontId="23" fillId="0" borderId="15" xfId="2" applyFont="1" applyFill="1" applyBorder="1" applyAlignment="1">
      <alignment horizontal="center" vertical="center" wrapText="1"/>
    </xf>
    <xf numFmtId="10" fontId="23" fillId="0" borderId="15" xfId="2" applyNumberFormat="1" applyFont="1" applyFill="1" applyBorder="1" applyAlignment="1">
      <alignment horizontal="center" vertical="center" wrapText="1"/>
    </xf>
    <xf numFmtId="0" fontId="23" fillId="0" borderId="15" xfId="0" applyFont="1" applyBorder="1" applyAlignment="1">
      <alignment horizontal="justify" vertical="center" wrapText="1"/>
    </xf>
    <xf numFmtId="0" fontId="29" fillId="8" borderId="15" xfId="0" applyFont="1" applyFill="1" applyBorder="1" applyAlignment="1">
      <alignment horizontal="center" vertical="center" wrapText="1"/>
    </xf>
    <xf numFmtId="0" fontId="23" fillId="8" borderId="15" xfId="0" applyFont="1" applyFill="1" applyBorder="1" applyAlignment="1">
      <alignment horizontal="center" vertical="center" wrapText="1"/>
    </xf>
    <xf numFmtId="10" fontId="23" fillId="0" borderId="15" xfId="0" applyNumberFormat="1" applyFont="1" applyBorder="1" applyAlignment="1">
      <alignment horizontal="center" vertical="center" wrapText="1"/>
    </xf>
    <xf numFmtId="0" fontId="23" fillId="0" borderId="15" xfId="2" applyFont="1" applyFill="1" applyBorder="1" applyAlignment="1">
      <alignment horizontal="left" vertical="center" wrapText="1"/>
    </xf>
    <xf numFmtId="0" fontId="23" fillId="0" borderId="15" xfId="2" applyFont="1" applyFill="1" applyBorder="1" applyAlignment="1">
      <alignment horizontal="justify" vertical="center" wrapText="1"/>
    </xf>
    <xf numFmtId="0" fontId="19" fillId="8" borderId="17" xfId="2" applyFont="1" applyFill="1" applyBorder="1" applyAlignment="1">
      <alignment horizontal="center" vertical="center" wrapText="1"/>
    </xf>
    <xf numFmtId="0" fontId="19" fillId="8" borderId="66" xfId="2" applyFont="1" applyFill="1" applyBorder="1" applyAlignment="1">
      <alignment horizontal="center" vertical="center" wrapText="1"/>
    </xf>
    <xf numFmtId="0" fontId="23" fillId="8" borderId="66" xfId="2"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66" xfId="0" applyFont="1" applyBorder="1" applyAlignment="1">
      <alignment horizontal="center" vertical="center" wrapText="1"/>
    </xf>
    <xf numFmtId="9" fontId="23" fillId="8" borderId="17" xfId="0" applyNumberFormat="1" applyFont="1" applyFill="1" applyBorder="1" applyAlignment="1">
      <alignment horizontal="center" vertical="center" wrapText="1"/>
    </xf>
    <xf numFmtId="9" fontId="23" fillId="8" borderId="66" xfId="0" applyNumberFormat="1" applyFont="1" applyFill="1" applyBorder="1" applyAlignment="1">
      <alignment horizontal="center" vertical="center" wrapText="1"/>
    </xf>
    <xf numFmtId="9" fontId="23" fillId="8" borderId="15" xfId="0" applyNumberFormat="1" applyFont="1" applyFill="1" applyBorder="1" applyAlignment="1">
      <alignment horizontal="center" vertical="center" wrapText="1"/>
    </xf>
    <xf numFmtId="0" fontId="23" fillId="0" borderId="18" xfId="0" applyFont="1" applyBorder="1" applyAlignment="1">
      <alignment horizontal="center" vertical="center" wrapText="1"/>
    </xf>
    <xf numFmtId="10" fontId="5" fillId="0" borderId="2"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5" fillId="8" borderId="20" xfId="0" applyFont="1" applyFill="1" applyBorder="1" applyAlignment="1">
      <alignment horizontal="center" vertical="center"/>
    </xf>
    <xf numFmtId="0" fontId="17" fillId="5" borderId="66" xfId="0" applyFont="1" applyFill="1" applyBorder="1" applyAlignment="1">
      <alignment horizontal="center" vertical="center" wrapText="1"/>
    </xf>
    <xf numFmtId="0" fontId="61" fillId="0" borderId="20" xfId="2" applyFont="1" applyFill="1" applyBorder="1" applyAlignment="1">
      <alignment horizontal="center" vertical="center" textRotation="90" wrapText="1"/>
    </xf>
    <xf numFmtId="0" fontId="59" fillId="0" borderId="15" xfId="2" applyFont="1" applyFill="1" applyBorder="1" applyAlignment="1">
      <alignment horizontal="left" vertical="center" wrapText="1"/>
    </xf>
    <xf numFmtId="0" fontId="10" fillId="8" borderId="0" xfId="0" applyFont="1" applyFill="1" applyAlignment="1">
      <alignment horizontal="center"/>
    </xf>
    <xf numFmtId="0" fontId="19" fillId="8" borderId="18"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18" xfId="2"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10" fontId="23" fillId="0" borderId="17" xfId="0" applyNumberFormat="1" applyFont="1" applyBorder="1" applyAlignment="1">
      <alignment horizontal="center" vertical="center" wrapText="1"/>
    </xf>
    <xf numFmtId="10" fontId="23" fillId="0" borderId="18" xfId="0" applyNumberFormat="1" applyFont="1" applyBorder="1" applyAlignment="1">
      <alignment horizontal="center" vertical="center" wrapText="1"/>
    </xf>
    <xf numFmtId="0" fontId="27" fillId="8" borderId="25"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8" borderId="2" xfId="0" applyFont="1" applyFill="1" applyBorder="1" applyAlignment="1">
      <alignment horizontal="center" vertical="center" textRotation="90" wrapText="1"/>
    </xf>
    <xf numFmtId="0" fontId="58" fillId="8" borderId="20" xfId="0" applyFont="1" applyFill="1" applyBorder="1" applyAlignment="1">
      <alignment horizontal="center" vertical="center" wrapText="1"/>
    </xf>
    <xf numFmtId="0" fontId="10" fillId="8" borderId="20" xfId="0" applyFont="1" applyFill="1" applyBorder="1" applyAlignment="1">
      <alignment horizontal="center"/>
    </xf>
    <xf numFmtId="0" fontId="27" fillId="0" borderId="2"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wrapText="1"/>
    </xf>
    <xf numFmtId="0" fontId="27" fillId="0" borderId="4" xfId="2" applyFont="1" applyFill="1" applyBorder="1" applyAlignment="1">
      <alignment horizontal="center" vertical="center" textRotation="90" wrapText="1"/>
    </xf>
    <xf numFmtId="0" fontId="19" fillId="0" borderId="15" xfId="2" applyFont="1" applyFill="1" applyBorder="1" applyAlignment="1">
      <alignment horizontal="center" vertical="center" wrapText="1"/>
    </xf>
    <xf numFmtId="0" fontId="23" fillId="0" borderId="66" xfId="2" applyFont="1" applyFill="1" applyBorder="1" applyAlignment="1">
      <alignment horizontal="center" vertical="center" wrapText="1"/>
    </xf>
    <xf numFmtId="10" fontId="5" fillId="0" borderId="4" xfId="0" applyNumberFormat="1" applyFont="1" applyBorder="1" applyAlignment="1">
      <alignment horizontal="center" vertical="center"/>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0" fontId="23" fillId="0" borderId="17" xfId="2" applyFont="1" applyFill="1" applyBorder="1" applyAlignment="1">
      <alignment horizontal="left" vertical="center" wrapText="1"/>
    </xf>
    <xf numFmtId="0" fontId="23" fillId="0" borderId="66" xfId="2" applyFont="1" applyFill="1" applyBorder="1" applyAlignment="1">
      <alignment horizontal="left" vertical="center" wrapText="1"/>
    </xf>
    <xf numFmtId="0" fontId="23" fillId="0" borderId="15" xfId="0" applyFont="1" applyBorder="1" applyAlignment="1">
      <alignment horizontal="left" vertical="center" wrapText="1"/>
    </xf>
    <xf numFmtId="10" fontId="23" fillId="0" borderId="66" xfId="0" applyNumberFormat="1" applyFont="1" applyBorder="1" applyAlignment="1">
      <alignment horizontal="center" vertical="center" wrapText="1"/>
    </xf>
    <xf numFmtId="0" fontId="19" fillId="8" borderId="15" xfId="2" applyFont="1" applyFill="1" applyBorder="1" applyAlignment="1">
      <alignment horizontal="center" vertical="center" wrapText="1"/>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0" fontId="10" fillId="8" borderId="20" xfId="0" applyFont="1" applyFill="1" applyBorder="1" applyAlignment="1">
      <alignment horizontal="left" vertical="center" wrapText="1"/>
    </xf>
    <xf numFmtId="9" fontId="23" fillId="0" borderId="15" xfId="0" applyNumberFormat="1" applyFont="1" applyBorder="1" applyAlignment="1">
      <alignment horizontal="justify" vertical="center" wrapText="1"/>
    </xf>
    <xf numFmtId="0" fontId="19" fillId="8" borderId="70" xfId="2" applyFont="1" applyFill="1" applyBorder="1" applyAlignment="1">
      <alignment horizontal="center" vertical="center" wrapText="1"/>
    </xf>
    <xf numFmtId="0" fontId="19" fillId="8" borderId="72" xfId="2" applyFont="1" applyFill="1" applyBorder="1" applyAlignment="1">
      <alignment horizontal="center" vertical="center" wrapText="1"/>
    </xf>
    <xf numFmtId="0" fontId="19" fillId="8" borderId="76" xfId="2" applyFont="1" applyFill="1" applyBorder="1" applyAlignment="1">
      <alignment horizontal="center" vertical="center" wrapText="1"/>
    </xf>
    <xf numFmtId="0" fontId="23" fillId="0" borderId="71"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7" xfId="0" applyFont="1" applyBorder="1" applyAlignment="1">
      <alignment horizontal="center" vertical="center" wrapText="1"/>
    </xf>
    <xf numFmtId="9" fontId="23" fillId="10" borderId="71" xfId="0" applyNumberFormat="1" applyFont="1" applyFill="1" applyBorder="1" applyAlignment="1">
      <alignment horizontal="center" vertical="center" wrapText="1"/>
    </xf>
    <xf numFmtId="9" fontId="23" fillId="10" borderId="73" xfId="0" applyNumberFormat="1" applyFont="1" applyFill="1" applyBorder="1" applyAlignment="1">
      <alignment horizontal="center" vertical="center" wrapText="1"/>
    </xf>
    <xf numFmtId="9" fontId="23" fillId="10" borderId="77" xfId="0" applyNumberFormat="1" applyFont="1" applyFill="1" applyBorder="1" applyAlignment="1">
      <alignment horizontal="center" vertical="center" wrapText="1"/>
    </xf>
    <xf numFmtId="9" fontId="23" fillId="14" borderId="71" xfId="0" applyNumberFormat="1" applyFont="1" applyFill="1" applyBorder="1" applyAlignment="1">
      <alignment horizontal="center" vertical="center" wrapText="1"/>
    </xf>
    <xf numFmtId="9" fontId="23" fillId="14" borderId="73" xfId="0" applyNumberFormat="1" applyFont="1" applyFill="1" applyBorder="1" applyAlignment="1">
      <alignment horizontal="center" vertical="center" wrapText="1"/>
    </xf>
    <xf numFmtId="9" fontId="23" fillId="14" borderId="77" xfId="0" applyNumberFormat="1" applyFont="1" applyFill="1" applyBorder="1" applyAlignment="1">
      <alignment horizontal="center" vertical="center" wrapText="1"/>
    </xf>
    <xf numFmtId="10" fontId="23" fillId="0" borderId="71" xfId="0" applyNumberFormat="1" applyFont="1" applyBorder="1" applyAlignment="1">
      <alignment horizontal="center" vertical="center" wrapText="1"/>
    </xf>
    <xf numFmtId="10" fontId="23" fillId="0" borderId="73" xfId="0" applyNumberFormat="1" applyFont="1" applyBorder="1" applyAlignment="1">
      <alignment horizontal="center" vertical="center" wrapText="1"/>
    </xf>
    <xf numFmtId="10" fontId="23" fillId="0" borderId="77" xfId="0" applyNumberFormat="1" applyFont="1" applyBorder="1" applyAlignment="1">
      <alignment horizontal="center" vertical="center" wrapText="1"/>
    </xf>
    <xf numFmtId="0" fontId="55" fillId="8" borderId="20" xfId="0" applyFont="1" applyFill="1" applyBorder="1" applyAlignment="1">
      <alignment horizontal="left" vertical="center" wrapText="1"/>
    </xf>
    <xf numFmtId="0" fontId="23" fillId="8" borderId="74" xfId="2" applyFont="1" applyFill="1" applyBorder="1" applyAlignment="1">
      <alignment horizontal="left" vertical="center" wrapText="1"/>
    </xf>
    <xf numFmtId="0" fontId="23" fillId="8" borderId="75" xfId="2" applyFont="1" applyFill="1" applyBorder="1" applyAlignment="1">
      <alignment horizontal="left" vertical="center" wrapText="1"/>
    </xf>
    <xf numFmtId="0" fontId="23" fillId="8" borderId="70" xfId="2" applyFont="1" applyFill="1" applyBorder="1" applyAlignment="1">
      <alignment horizontal="left" vertical="center" wrapText="1"/>
    </xf>
    <xf numFmtId="0" fontId="23" fillId="8" borderId="72" xfId="2" applyFont="1" applyFill="1" applyBorder="1" applyAlignment="1">
      <alignment horizontal="left" vertical="center" wrapText="1"/>
    </xf>
    <xf numFmtId="9" fontId="23" fillId="8" borderId="18" xfId="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10" fontId="5" fillId="8" borderId="4" xfId="0" applyNumberFormat="1" applyFont="1" applyFill="1" applyBorder="1" applyAlignment="1">
      <alignment horizontal="center" vertical="center"/>
    </xf>
    <xf numFmtId="9" fontId="23" fillId="8" borderId="78" xfId="0" applyNumberFormat="1" applyFont="1" applyFill="1" applyBorder="1" applyAlignment="1">
      <alignment vertical="center" wrapText="1"/>
    </xf>
    <xf numFmtId="9" fontId="23" fillId="8" borderId="79" xfId="0" applyNumberFormat="1" applyFont="1" applyFill="1" applyBorder="1" applyAlignment="1">
      <alignment vertical="center" wrapText="1"/>
    </xf>
    <xf numFmtId="0" fontId="27" fillId="8" borderId="5" xfId="0" applyFont="1" applyFill="1" applyBorder="1" applyAlignment="1">
      <alignment horizontal="center" vertical="center" textRotation="90" wrapText="1"/>
    </xf>
    <xf numFmtId="0" fontId="18" fillId="8" borderId="20" xfId="0" applyFont="1" applyFill="1" applyBorder="1" applyAlignment="1">
      <alignment horizontal="left" vertical="center"/>
    </xf>
    <xf numFmtId="9" fontId="29" fillId="8" borderId="78" xfId="0" applyNumberFormat="1" applyFont="1" applyFill="1" applyBorder="1" applyAlignment="1">
      <alignment vertical="center" wrapText="1"/>
    </xf>
    <xf numFmtId="9" fontId="29" fillId="8" borderId="79" xfId="0" applyNumberFormat="1" applyFont="1" applyFill="1" applyBorder="1" applyAlignment="1">
      <alignment vertical="center" wrapText="1"/>
    </xf>
    <xf numFmtId="9" fontId="23" fillId="8" borderId="80" xfId="0" applyNumberFormat="1" applyFont="1" applyFill="1" applyBorder="1" applyAlignment="1">
      <alignment horizontal="center" vertical="center" wrapText="1"/>
    </xf>
    <xf numFmtId="165" fontId="23" fillId="0" borderId="17" xfId="10" applyNumberFormat="1" applyFont="1" applyFill="1" applyBorder="1" applyAlignment="1">
      <alignment horizontal="center" vertical="center" wrapText="1"/>
    </xf>
    <xf numFmtId="165" fontId="23" fillId="0" borderId="18" xfId="10" applyNumberFormat="1" applyFont="1" applyFill="1" applyBorder="1" applyAlignment="1">
      <alignment horizontal="center" vertical="center" wrapText="1"/>
    </xf>
    <xf numFmtId="0" fontId="23" fillId="8" borderId="80" xfId="2" applyFont="1" applyFill="1" applyBorder="1" applyAlignment="1">
      <alignment horizontal="center" vertical="center" wrapText="1"/>
    </xf>
    <xf numFmtId="0" fontId="23" fillId="8" borderId="81" xfId="2" applyFont="1" applyFill="1" applyBorder="1" applyAlignment="1">
      <alignment horizontal="center" vertical="center" wrapText="1"/>
    </xf>
    <xf numFmtId="0" fontId="23" fillId="8" borderId="89" xfId="2"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82" xfId="0" applyNumberFormat="1" applyFont="1" applyBorder="1" applyAlignment="1">
      <alignment horizontal="center" vertical="center" wrapText="1"/>
    </xf>
    <xf numFmtId="9" fontId="23" fillId="0" borderId="83" xfId="0" applyNumberFormat="1" applyFont="1" applyBorder="1" applyAlignment="1">
      <alignment horizontal="center" vertical="center" wrapText="1"/>
    </xf>
    <xf numFmtId="9" fontId="23" fillId="0" borderId="85" xfId="0" applyNumberFormat="1" applyFont="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80"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23" fillId="0" borderId="17" xfId="0" applyNumberFormat="1" applyFont="1" applyBorder="1" applyAlignment="1">
      <alignment horizontal="left" vertical="center" wrapText="1"/>
    </xf>
    <xf numFmtId="9" fontId="23" fillId="0" borderId="66" xfId="0" applyNumberFormat="1" applyFont="1" applyBorder="1" applyAlignment="1">
      <alignment horizontal="left" vertical="center" wrapText="1"/>
    </xf>
    <xf numFmtId="0" fontId="12" fillId="12" borderId="60" xfId="0" applyFont="1" applyFill="1" applyBorder="1" applyAlignment="1">
      <alignment horizontal="center" vertical="center"/>
    </xf>
    <xf numFmtId="0" fontId="12" fillId="12" borderId="61" xfId="0" applyFont="1" applyFill="1" applyBorder="1" applyAlignment="1">
      <alignment horizontal="center" vertical="center"/>
    </xf>
    <xf numFmtId="0" fontId="12" fillId="12" borderId="62" xfId="0" applyFont="1" applyFill="1" applyBorder="1" applyAlignment="1">
      <alignment horizontal="center" vertical="center"/>
    </xf>
    <xf numFmtId="9" fontId="29" fillId="8" borderId="2" xfId="0" applyNumberFormat="1" applyFont="1" applyFill="1" applyBorder="1" applyAlignment="1">
      <alignment horizontal="left" vertical="center" wrapText="1"/>
    </xf>
    <xf numFmtId="9" fontId="29" fillId="8" borderId="4" xfId="0" applyNumberFormat="1" applyFont="1" applyFill="1" applyBorder="1" applyAlignment="1">
      <alignment horizontal="left" vertical="center" wrapText="1"/>
    </xf>
    <xf numFmtId="0" fontId="23" fillId="0" borderId="4" xfId="0" applyFont="1" applyBorder="1" applyAlignment="1">
      <alignment horizontal="center" vertical="center" wrapText="1"/>
    </xf>
    <xf numFmtId="9" fontId="23" fillId="0" borderId="22" xfId="0" applyNumberFormat="1" applyFont="1" applyBorder="1" applyAlignment="1">
      <alignment horizontal="center" vertical="center" wrapText="1"/>
    </xf>
    <xf numFmtId="9" fontId="23" fillId="0" borderId="87" xfId="0" applyNumberFormat="1" applyFont="1" applyBorder="1" applyAlignment="1">
      <alignment horizontal="center" vertical="center" wrapText="1"/>
    </xf>
    <xf numFmtId="10" fontId="23" fillId="0" borderId="31" xfId="0" applyNumberFormat="1" applyFont="1" applyBorder="1" applyAlignment="1">
      <alignment horizontal="center" vertical="center" wrapText="1"/>
    </xf>
    <xf numFmtId="10" fontId="23" fillId="0" borderId="89" xfId="0" applyNumberFormat="1" applyFont="1" applyBorder="1" applyAlignment="1">
      <alignment horizontal="center" vertical="center" wrapText="1"/>
    </xf>
    <xf numFmtId="9" fontId="23" fillId="0" borderId="2" xfId="0" applyNumberFormat="1" applyFont="1" applyBorder="1" applyAlignment="1">
      <alignment horizontal="left" vertical="center" wrapText="1"/>
    </xf>
    <xf numFmtId="9" fontId="23" fillId="0" borderId="4" xfId="0" applyNumberFormat="1" applyFont="1" applyBorder="1" applyAlignment="1">
      <alignment horizontal="left" vertical="center" wrapText="1"/>
    </xf>
    <xf numFmtId="10" fontId="23" fillId="0" borderId="30" xfId="0" applyNumberFormat="1" applyFont="1" applyBorder="1" applyAlignment="1">
      <alignment horizontal="center" vertical="center" wrapText="1"/>
    </xf>
    <xf numFmtId="10" fontId="23" fillId="0" borderId="68" xfId="0" applyNumberFormat="1" applyFont="1" applyBorder="1" applyAlignment="1">
      <alignment horizontal="center" vertical="center" wrapText="1"/>
    </xf>
    <xf numFmtId="10" fontId="23" fillId="0" borderId="86" xfId="0" applyNumberFormat="1" applyFont="1" applyBorder="1" applyAlignment="1">
      <alignment horizontal="center" vertical="center" wrapText="1"/>
    </xf>
    <xf numFmtId="9" fontId="29" fillId="8" borderId="15" xfId="0" applyNumberFormat="1" applyFont="1" applyFill="1" applyBorder="1" applyAlignment="1">
      <alignment horizontal="left" vertical="center" wrapText="1"/>
    </xf>
    <xf numFmtId="9" fontId="29" fillId="8" borderId="17" xfId="0" applyNumberFormat="1" applyFont="1" applyFill="1" applyBorder="1" applyAlignment="1">
      <alignment horizontal="left"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16" fillId="10" borderId="9" xfId="0" applyFont="1" applyFill="1" applyBorder="1" applyAlignment="1">
      <alignment horizontal="center" wrapText="1"/>
    </xf>
    <xf numFmtId="0" fontId="16" fillId="10" borderId="11" xfId="0" applyFont="1" applyFill="1" applyBorder="1" applyAlignment="1">
      <alignment horizontal="center" wrapText="1"/>
    </xf>
    <xf numFmtId="0" fontId="16" fillId="10" borderId="13" xfId="0" applyFont="1" applyFill="1" applyBorder="1" applyAlignment="1">
      <alignment horizontal="center" wrapText="1"/>
    </xf>
    <xf numFmtId="0" fontId="19" fillId="10" borderId="9"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42" fillId="10" borderId="9" xfId="0" applyFont="1" applyFill="1" applyBorder="1" applyAlignment="1">
      <alignment horizontal="center" vertical="center" wrapText="1"/>
    </xf>
    <xf numFmtId="0" fontId="42" fillId="10" borderId="11" xfId="0" applyFont="1" applyFill="1" applyBorder="1" applyAlignment="1">
      <alignment horizontal="center" vertical="center" wrapText="1"/>
    </xf>
    <xf numFmtId="0" fontId="38" fillId="8" borderId="25"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10" borderId="25" xfId="0" applyFont="1" applyFill="1" applyBorder="1" applyAlignment="1">
      <alignment horizontal="center" vertical="center" textRotation="90" wrapText="1"/>
    </xf>
    <xf numFmtId="0" fontId="38" fillId="10" borderId="3" xfId="0" applyFont="1" applyFill="1" applyBorder="1" applyAlignment="1">
      <alignment horizontal="center" vertical="center" textRotation="90" wrapText="1"/>
    </xf>
    <xf numFmtId="17" fontId="25" fillId="10" borderId="2" xfId="0" applyNumberFormat="1" applyFont="1" applyFill="1" applyBorder="1" applyAlignment="1">
      <alignment horizontal="center" vertical="center" wrapText="1"/>
    </xf>
    <xf numFmtId="17" fontId="25" fillId="10" borderId="3" xfId="0" applyNumberFormat="1" applyFont="1" applyFill="1" applyBorder="1" applyAlignment="1">
      <alignment horizontal="center" vertical="center" wrapText="1"/>
    </xf>
    <xf numFmtId="17" fontId="25" fillId="10" borderId="4" xfId="0" applyNumberFormat="1" applyFont="1" applyFill="1" applyBorder="1" applyAlignment="1">
      <alignment horizontal="center"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10" fontId="42" fillId="10" borderId="9" xfId="0" applyNumberFormat="1" applyFont="1" applyFill="1" applyBorder="1" applyAlignment="1">
      <alignment horizontal="center" vertical="center" wrapText="1"/>
    </xf>
    <xf numFmtId="10" fontId="42" fillId="10" borderId="11" xfId="0" applyNumberFormat="1" applyFont="1" applyFill="1" applyBorder="1" applyAlignment="1">
      <alignment horizontal="center" vertical="center" wrapText="1"/>
    </xf>
    <xf numFmtId="10" fontId="42" fillId="0" borderId="9" xfId="0" applyNumberFormat="1" applyFont="1" applyBorder="1" applyAlignment="1">
      <alignment horizontal="center" vertical="center" wrapText="1"/>
    </xf>
    <xf numFmtId="10" fontId="42" fillId="0" borderId="11" xfId="0" applyNumberFormat="1" applyFont="1" applyBorder="1" applyAlignment="1">
      <alignment horizontal="center" vertical="center" wrapText="1"/>
    </xf>
    <xf numFmtId="0" fontId="23" fillId="8" borderId="9" xfId="0" applyFont="1" applyFill="1" applyBorder="1" applyAlignment="1">
      <alignment horizontal="left" vertical="center" wrapText="1"/>
    </xf>
    <xf numFmtId="0" fontId="23" fillId="8" borderId="13" xfId="0" applyFont="1" applyFill="1" applyBorder="1" applyAlignment="1">
      <alignment horizontal="left" vertical="center" wrapText="1"/>
    </xf>
    <xf numFmtId="10" fontId="5" fillId="0" borderId="1"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3" fillId="8" borderId="6" xfId="0" applyFont="1" applyFill="1" applyBorder="1" applyAlignment="1">
      <alignment horizontal="center" vertical="center" wrapText="1"/>
    </xf>
    <xf numFmtId="0" fontId="23" fillId="0" borderId="13" xfId="0" applyFont="1" applyBorder="1" applyAlignment="1">
      <alignment horizontal="center" vertical="center" wrapText="1"/>
    </xf>
    <xf numFmtId="10" fontId="23" fillId="0" borderId="45" xfId="0" applyNumberFormat="1" applyFont="1" applyBorder="1" applyAlignment="1">
      <alignment horizontal="center" vertical="center" wrapText="1"/>
    </xf>
    <xf numFmtId="10" fontId="23" fillId="0" borderId="34" xfId="0" applyNumberFormat="1" applyFont="1" applyBorder="1" applyAlignment="1">
      <alignment horizontal="center" vertical="center" wrapText="1"/>
    </xf>
    <xf numFmtId="10" fontId="23" fillId="0" borderId="46" xfId="0" applyNumberFormat="1" applyFont="1" applyBorder="1" applyAlignment="1">
      <alignment horizontal="center" vertical="center" wrapText="1"/>
    </xf>
    <xf numFmtId="0" fontId="38" fillId="10" borderId="2" xfId="0" applyFont="1" applyFill="1" applyBorder="1" applyAlignment="1">
      <alignment horizontal="center" vertical="center" textRotation="90" wrapText="1"/>
    </xf>
    <xf numFmtId="0" fontId="23" fillId="0" borderId="6" xfId="0" applyFont="1" applyBorder="1" applyAlignment="1">
      <alignment horizontal="justify" vertical="center" wrapText="1"/>
    </xf>
    <xf numFmtId="0" fontId="49" fillId="8" borderId="2" xfId="0" applyFont="1" applyFill="1" applyBorder="1" applyAlignment="1">
      <alignment horizontal="center" vertical="center" textRotation="90" wrapText="1"/>
    </xf>
    <xf numFmtId="0" fontId="49" fillId="8" borderId="3" xfId="0" applyFont="1" applyFill="1" applyBorder="1" applyAlignment="1">
      <alignment horizontal="center" vertical="center" textRotation="90" wrapText="1"/>
    </xf>
    <xf numFmtId="0" fontId="49" fillId="8" borderId="4" xfId="0" applyFont="1" applyFill="1" applyBorder="1" applyAlignment="1">
      <alignment horizontal="center" vertical="center" textRotation="90" wrapText="1"/>
    </xf>
    <xf numFmtId="0" fontId="49" fillId="10" borderId="2" xfId="0" applyFont="1" applyFill="1" applyBorder="1" applyAlignment="1">
      <alignment horizontal="center" vertical="center" textRotation="90" wrapText="1"/>
    </xf>
    <xf numFmtId="0" fontId="49" fillId="10" borderId="3" xfId="0" applyFont="1" applyFill="1" applyBorder="1" applyAlignment="1">
      <alignment horizontal="center" vertical="center" textRotation="90" wrapText="1"/>
    </xf>
    <xf numFmtId="0" fontId="49" fillId="10" borderId="4" xfId="0" applyFont="1" applyFill="1" applyBorder="1" applyAlignment="1">
      <alignment horizontal="center" vertical="center" textRotation="90" wrapText="1"/>
    </xf>
    <xf numFmtId="0" fontId="19"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10" fontId="23" fillId="0" borderId="6" xfId="0" applyNumberFormat="1" applyFont="1" applyBorder="1" applyAlignment="1">
      <alignment horizontal="center" vertical="center" wrapText="1"/>
    </xf>
    <xf numFmtId="0" fontId="38" fillId="10" borderId="4" xfId="0" applyFont="1" applyFill="1" applyBorder="1" applyAlignment="1">
      <alignment horizontal="center" vertical="center" textRotation="90" wrapText="1"/>
    </xf>
    <xf numFmtId="0" fontId="38" fillId="8" borderId="2"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37" fillId="10" borderId="2" xfId="0" applyFont="1" applyFill="1" applyBorder="1" applyAlignment="1">
      <alignment horizontal="center" vertical="center" textRotation="90" wrapText="1"/>
    </xf>
    <xf numFmtId="0" fontId="37" fillId="10" borderId="3" xfId="0" applyFont="1" applyFill="1" applyBorder="1" applyAlignment="1">
      <alignment horizontal="center" vertical="center" textRotation="90" wrapText="1"/>
    </xf>
    <xf numFmtId="0" fontId="37" fillId="10" borderId="4" xfId="0" applyFont="1" applyFill="1" applyBorder="1" applyAlignment="1">
      <alignment horizontal="center" vertical="center" textRotation="90" wrapText="1"/>
    </xf>
    <xf numFmtId="0" fontId="26" fillId="0" borderId="6" xfId="0" applyFont="1" applyBorder="1" applyAlignment="1">
      <alignment horizontal="center" vertical="center" wrapText="1"/>
    </xf>
    <xf numFmtId="0" fontId="23" fillId="8" borderId="9"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2" fillId="0" borderId="6" xfId="0" applyFont="1" applyBorder="1" applyAlignment="1">
      <alignment horizontal="justify" vertical="center" wrapText="1"/>
    </xf>
    <xf numFmtId="10" fontId="23" fillId="8" borderId="6" xfId="0" applyNumberFormat="1" applyFont="1" applyFill="1" applyBorder="1" applyAlignment="1">
      <alignment horizontal="center" vertical="center"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0" fontId="16" fillId="10" borderId="11" xfId="0" applyFont="1" applyFill="1" applyBorder="1" applyAlignment="1">
      <alignment horizontal="left" vertical="top" wrapText="1"/>
    </xf>
    <xf numFmtId="0" fontId="16" fillId="10" borderId="35" xfId="0" applyFont="1" applyFill="1" applyBorder="1" applyAlignment="1">
      <alignment horizontal="left" vertical="top" wrapText="1"/>
    </xf>
    <xf numFmtId="0" fontId="40" fillId="10" borderId="9" xfId="0" applyFont="1" applyFill="1" applyBorder="1" applyAlignment="1">
      <alignment horizontal="center" vertical="center" wrapText="1"/>
    </xf>
    <xf numFmtId="0" fontId="40" fillId="10" borderId="11" xfId="0" applyFont="1" applyFill="1" applyBorder="1" applyAlignment="1">
      <alignment horizontal="center" vertical="center" wrapText="1"/>
    </xf>
    <xf numFmtId="0" fontId="40" fillId="10" borderId="3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7" fillId="8" borderId="1" xfId="0" applyFont="1" applyFill="1" applyBorder="1" applyAlignment="1">
      <alignment horizontal="center" vertical="center" textRotation="90" wrapText="1"/>
    </xf>
    <xf numFmtId="0" fontId="28" fillId="8" borderId="3" xfId="0" applyFont="1" applyFill="1" applyBorder="1" applyAlignment="1">
      <alignment horizontal="center" vertical="center" textRotation="90"/>
    </xf>
    <xf numFmtId="0" fontId="28" fillId="8" borderId="4" xfId="0" applyFont="1" applyFill="1" applyBorder="1" applyAlignment="1">
      <alignment horizontal="center" vertical="center" textRotation="90"/>
    </xf>
    <xf numFmtId="0" fontId="23" fillId="8" borderId="6"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10" fontId="23" fillId="8" borderId="6" xfId="0" applyNumberFormat="1" applyFont="1" applyFill="1" applyBorder="1" applyAlignment="1" applyProtection="1">
      <alignment horizontal="center" vertical="center" wrapText="1"/>
      <protection locked="0"/>
    </xf>
    <xf numFmtId="0" fontId="23" fillId="8" borderId="13" xfId="0" applyFont="1" applyFill="1" applyBorder="1" applyAlignment="1">
      <alignment horizontal="center" vertical="center" wrapText="1" readingOrder="1"/>
    </xf>
    <xf numFmtId="0" fontId="23" fillId="8" borderId="6" xfId="0" applyFont="1" applyFill="1" applyBorder="1" applyAlignment="1">
      <alignment horizontal="center" vertical="center" wrapText="1" readingOrder="1"/>
    </xf>
    <xf numFmtId="10" fontId="23" fillId="8" borderId="9" xfId="0" applyNumberFormat="1" applyFont="1" applyFill="1" applyBorder="1" applyAlignment="1" applyProtection="1">
      <alignment horizontal="center" vertical="center" wrapText="1"/>
      <protection locked="0"/>
    </xf>
    <xf numFmtId="10" fontId="23" fillId="8" borderId="11" xfId="0" applyNumberFormat="1" applyFont="1" applyFill="1" applyBorder="1" applyAlignment="1" applyProtection="1">
      <alignment horizontal="center" vertical="center" wrapText="1"/>
      <protection locked="0"/>
    </xf>
    <xf numFmtId="0" fontId="36" fillId="8" borderId="2"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23" fillId="8" borderId="6" xfId="0" applyFont="1" applyFill="1" applyBorder="1" applyAlignment="1">
      <alignment wrapText="1" readingOrder="1"/>
    </xf>
    <xf numFmtId="0" fontId="23" fillId="8" borderId="6" xfId="0" applyFont="1" applyFill="1" applyBorder="1" applyAlignment="1">
      <alignment horizontal="left" vertical="center" wrapText="1" readingOrder="1"/>
    </xf>
    <xf numFmtId="0" fontId="26" fillId="8" borderId="6" xfId="0" applyFont="1" applyFill="1" applyBorder="1" applyAlignment="1">
      <alignment horizontal="center" vertical="center" wrapText="1" readingOrder="1"/>
    </xf>
    <xf numFmtId="0" fontId="26" fillId="8" borderId="36" xfId="0" applyFont="1" applyFill="1" applyBorder="1" applyAlignment="1">
      <alignment horizontal="center" vertical="center" wrapText="1" readingOrder="1"/>
    </xf>
    <xf numFmtId="9" fontId="26"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left" vertical="center" wrapText="1"/>
    </xf>
    <xf numFmtId="0" fontId="23" fillId="8" borderId="2" xfId="0" applyFont="1" applyFill="1" applyBorder="1" applyAlignment="1">
      <alignment horizontal="center" vertical="center" wrapText="1" readingOrder="1"/>
    </xf>
    <xf numFmtId="0" fontId="23" fillId="8" borderId="3" xfId="0" applyFont="1" applyFill="1" applyBorder="1" applyAlignment="1">
      <alignment horizontal="center" vertical="center" wrapText="1" readingOrder="1"/>
    </xf>
    <xf numFmtId="0" fontId="23" fillId="8" borderId="4" xfId="0" applyFont="1" applyFill="1" applyBorder="1" applyAlignment="1">
      <alignment horizontal="center" vertical="center" wrapText="1" readingOrder="1"/>
    </xf>
    <xf numFmtId="10" fontId="23" fillId="8" borderId="38" xfId="0" applyNumberFormat="1" applyFont="1" applyFill="1" applyBorder="1" applyAlignment="1" applyProtection="1">
      <alignment horizontal="center" vertical="center" wrapText="1"/>
      <protection locked="0"/>
    </xf>
    <xf numFmtId="10" fontId="23" fillId="8" borderId="37" xfId="0" applyNumberFormat="1" applyFont="1" applyFill="1" applyBorder="1" applyAlignment="1" applyProtection="1">
      <alignment horizontal="center" vertical="center" wrapText="1"/>
      <protection locked="0"/>
    </xf>
    <xf numFmtId="0" fontId="23" fillId="8" borderId="2" xfId="0" applyFont="1" applyFill="1" applyBorder="1" applyAlignment="1">
      <alignment vertical="center" wrapText="1" readingOrder="1"/>
    </xf>
    <xf numFmtId="0" fontId="23" fillId="8" borderId="4" xfId="0" applyFont="1" applyFill="1" applyBorder="1" applyAlignment="1">
      <alignment vertical="center" wrapText="1" readingOrder="1"/>
    </xf>
    <xf numFmtId="0" fontId="23" fillId="8" borderId="9" xfId="0" applyFont="1" applyFill="1" applyBorder="1" applyAlignment="1">
      <alignment horizontal="left" vertical="center" wrapText="1" readingOrder="1"/>
    </xf>
    <xf numFmtId="0" fontId="9" fillId="3" borderId="1" xfId="0" applyFont="1" applyFill="1" applyBorder="1" applyAlignment="1">
      <alignment horizontal="center" vertical="center"/>
    </xf>
    <xf numFmtId="0" fontId="56" fillId="4" borderId="1" xfId="5" applyFont="1" applyFill="1" applyBorder="1" applyAlignment="1">
      <alignment horizontal="center" vertical="center"/>
    </xf>
    <xf numFmtId="0" fontId="7" fillId="15" borderId="1" xfId="5" applyFont="1" applyFill="1" applyBorder="1" applyAlignment="1">
      <alignment horizontal="center" vertical="center"/>
    </xf>
    <xf numFmtId="0" fontId="63" fillId="5" borderId="1" xfId="5" applyFont="1" applyFill="1" applyBorder="1" applyAlignment="1">
      <alignment horizontal="center"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164" fontId="19" fillId="8" borderId="1" xfId="3" applyNumberFormat="1" applyFont="1" applyFill="1" applyBorder="1" applyAlignment="1">
      <alignment horizontal="center" vertical="center" wrapText="1"/>
    </xf>
    <xf numFmtId="0" fontId="23" fillId="0" borderId="1" xfId="5" applyFont="1" applyBorder="1" applyAlignment="1">
      <alignment horizontal="center" vertical="center" wrapText="1"/>
    </xf>
    <xf numFmtId="164" fontId="23" fillId="0" borderId="1" xfId="3" applyNumberFormat="1" applyFont="1" applyFill="1" applyBorder="1" applyAlignment="1">
      <alignment horizontal="center" vertical="center" wrapText="1"/>
    </xf>
    <xf numFmtId="0" fontId="23" fillId="8" borderId="1" xfId="3" applyNumberFormat="1" applyFont="1" applyFill="1" applyBorder="1" applyAlignment="1">
      <alignment horizontal="center" vertical="center" wrapText="1"/>
    </xf>
    <xf numFmtId="164" fontId="51" fillId="0" borderId="2" xfId="3" applyNumberFormat="1" applyFont="1" applyFill="1" applyBorder="1" applyAlignment="1">
      <alignment horizontal="center" vertical="center" textRotation="90" wrapText="1"/>
    </xf>
    <xf numFmtId="164" fontId="51" fillId="0" borderId="3" xfId="3" applyNumberFormat="1" applyFont="1" applyFill="1" applyBorder="1" applyAlignment="1">
      <alignment horizontal="center" vertical="center" textRotation="90" wrapText="1"/>
    </xf>
    <xf numFmtId="164" fontId="51" fillId="0" borderId="4" xfId="3" applyNumberFormat="1" applyFont="1" applyFill="1" applyBorder="1" applyAlignment="1">
      <alignment horizontal="center" vertical="center" textRotation="90"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0" fontId="29" fillId="8" borderId="1" xfId="5" applyFont="1" applyFill="1" applyBorder="1" applyAlignment="1">
      <alignment vertical="center" wrapText="1"/>
    </xf>
    <xf numFmtId="164" fontId="29" fillId="0" borderId="1" xfId="3" applyNumberFormat="1" applyFont="1" applyFill="1" applyBorder="1" applyAlignment="1">
      <alignment horizontal="center" vertical="center" wrapText="1"/>
    </xf>
    <xf numFmtId="1" fontId="23" fillId="8" borderId="1" xfId="3" applyNumberFormat="1" applyFont="1" applyFill="1" applyBorder="1" applyAlignment="1">
      <alignment horizontal="center" vertical="center" wrapText="1"/>
    </xf>
    <xf numFmtId="10" fontId="23" fillId="0" borderId="1" xfId="5" applyNumberFormat="1" applyFont="1" applyBorder="1" applyAlignment="1">
      <alignment horizontal="center" vertical="center" wrapText="1"/>
    </xf>
    <xf numFmtId="17" fontId="28" fillId="0" borderId="2" xfId="0" applyNumberFormat="1" applyFont="1" applyBorder="1" applyAlignment="1">
      <alignment horizontal="center" vertical="center" wrapText="1"/>
    </xf>
    <xf numFmtId="17" fontId="28" fillId="0" borderId="4" xfId="0" applyNumberFormat="1" applyFont="1" applyBorder="1" applyAlignment="1">
      <alignment horizontal="center" vertical="center" wrapText="1"/>
    </xf>
    <xf numFmtId="17" fontId="81" fillId="0" borderId="2" xfId="0" applyNumberFormat="1" applyFont="1" applyBorder="1" applyAlignment="1">
      <alignment horizontal="center" wrapText="1"/>
    </xf>
    <xf numFmtId="17" fontId="81" fillId="0" borderId="4" xfId="0" applyNumberFormat="1" applyFont="1" applyBorder="1" applyAlignment="1">
      <alignment horizontal="center" wrapText="1"/>
    </xf>
    <xf numFmtId="0" fontId="23" fillId="8" borderId="2" xfId="5" applyFont="1" applyFill="1" applyBorder="1" applyAlignment="1">
      <alignment horizontal="center"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164" fontId="23" fillId="8" borderId="1" xfId="3" applyNumberFormat="1" applyFont="1" applyFill="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1" xfId="3" applyNumberFormat="1" applyFont="1" applyFill="1" applyBorder="1" applyAlignment="1">
      <alignment vertical="center" wrapText="1"/>
    </xf>
    <xf numFmtId="1" fontId="23" fillId="8" borderId="2" xfId="3" applyNumberFormat="1" applyFont="1" applyFill="1" applyBorder="1" applyAlignment="1">
      <alignment horizontal="center" vertical="center" wrapText="1"/>
    </xf>
    <xf numFmtId="1" fontId="23" fillId="8" borderId="4" xfId="3" applyNumberFormat="1"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1" fontId="23" fillId="8" borderId="1" xfId="5" applyNumberFormat="1" applyFont="1" applyFill="1" applyBorder="1" applyAlignment="1">
      <alignment horizontal="center" vertical="center" wrapText="1"/>
    </xf>
    <xf numFmtId="0" fontId="23" fillId="8" borderId="6" xfId="0" applyFont="1" applyFill="1" applyBorder="1" applyAlignment="1">
      <alignment vertical="center" wrapText="1"/>
    </xf>
    <xf numFmtId="164" fontId="23" fillId="0" borderId="1" xfId="3" applyNumberFormat="1" applyFont="1" applyFill="1" applyBorder="1" applyAlignment="1">
      <alignment horizontal="left" vertical="center" wrapText="1"/>
    </xf>
    <xf numFmtId="164" fontId="23" fillId="0" borderId="2"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0" fontId="23" fillId="0" borderId="2" xfId="5" applyFont="1" applyBorder="1" applyAlignment="1">
      <alignment horizontal="center" vertical="top" wrapText="1"/>
    </xf>
    <xf numFmtId="0" fontId="23" fillId="0" borderId="3" xfId="5" applyFont="1" applyBorder="1" applyAlignment="1">
      <alignment horizontal="center" vertical="top" wrapText="1"/>
    </xf>
    <xf numFmtId="0" fontId="23" fillId="0" borderId="4" xfId="5" applyFont="1" applyBorder="1" applyAlignment="1">
      <alignment horizontal="center" vertical="top" wrapText="1"/>
    </xf>
    <xf numFmtId="0" fontId="23" fillId="8" borderId="13" xfId="0" applyFont="1" applyFill="1" applyBorder="1" applyAlignment="1">
      <alignment horizontal="center" vertical="center" wrapText="1"/>
    </xf>
    <xf numFmtId="0" fontId="28" fillId="8" borderId="4" xfId="5" applyFont="1" applyFill="1" applyBorder="1" applyAlignment="1">
      <alignment horizontal="center" vertical="center" textRotation="90"/>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23" fillId="8" borderId="4" xfId="3" applyNumberFormat="1" applyFont="1" applyFill="1" applyBorder="1" applyAlignment="1">
      <alignment horizontal="center" vertical="center" wrapText="1"/>
    </xf>
    <xf numFmtId="1" fontId="23" fillId="8" borderId="3" xfId="3" applyNumberFormat="1" applyFont="1"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29" fillId="0" borderId="1" xfId="3" applyNumberFormat="1" applyFont="1" applyFill="1" applyBorder="1" applyAlignment="1">
      <alignment vertical="center" wrapText="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2" xfId="3" applyNumberFormat="1" applyFont="1" applyFill="1" applyBorder="1" applyAlignment="1">
      <alignment vertical="center" wrapText="1"/>
    </xf>
    <xf numFmtId="164" fontId="29" fillId="0" borderId="4" xfId="3" applyNumberFormat="1" applyFont="1" applyFill="1" applyBorder="1" applyAlignment="1">
      <alignment vertical="center" wrapText="1"/>
    </xf>
    <xf numFmtId="0" fontId="23" fillId="0" borderId="6" xfId="0" applyFont="1" applyBorder="1" applyAlignment="1">
      <alignment horizontal="center" vertical="center" wrapText="1" readingOrder="1"/>
    </xf>
    <xf numFmtId="1" fontId="23" fillId="8" borderId="9" xfId="0" applyNumberFormat="1" applyFont="1" applyFill="1" applyBorder="1" applyAlignment="1">
      <alignment horizontal="center" vertical="center" wrapText="1" readingOrder="1"/>
    </xf>
    <xf numFmtId="1" fontId="23" fillId="8" borderId="11" xfId="0" applyNumberFormat="1" applyFont="1" applyFill="1" applyBorder="1" applyAlignment="1">
      <alignment horizontal="center" vertical="center" wrapText="1" readingOrder="1"/>
    </xf>
    <xf numFmtId="1" fontId="23" fillId="8" borderId="13" xfId="0" applyNumberFormat="1" applyFont="1" applyFill="1" applyBorder="1" applyAlignment="1">
      <alignment horizontal="center" vertical="center" wrapText="1" readingOrder="1"/>
    </xf>
    <xf numFmtId="10" fontId="23" fillId="0" borderId="6" xfId="0" applyNumberFormat="1" applyFont="1" applyBorder="1" applyAlignment="1">
      <alignment horizontal="center" vertical="center" wrapText="1" readingOrder="1"/>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4" xfId="5" applyFont="1" applyBorder="1" applyAlignment="1">
      <alignment horizontal="center" vertical="center" wrapText="1"/>
    </xf>
    <xf numFmtId="0" fontId="23" fillId="0" borderId="6" xfId="0" applyFont="1" applyBorder="1" applyAlignment="1">
      <alignment vertical="center" wrapText="1" readingOrder="1"/>
    </xf>
    <xf numFmtId="164" fontId="29" fillId="8" borderId="2" xfId="3" applyNumberFormat="1" applyFont="1" applyFill="1" applyBorder="1" applyAlignment="1">
      <alignment vertical="center" wrapText="1"/>
    </xf>
    <xf numFmtId="164" fontId="29" fillId="8" borderId="4" xfId="3" applyNumberFormat="1" applyFont="1" applyFill="1" applyBorder="1" applyAlignment="1">
      <alignment vertical="center" wrapText="1"/>
    </xf>
    <xf numFmtId="164" fontId="29" fillId="8" borderId="1" xfId="3" applyNumberFormat="1" applyFont="1" applyFill="1" applyBorder="1" applyAlignment="1">
      <alignment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0" fontId="15" fillId="8" borderId="93" xfId="5" applyFill="1" applyBorder="1" applyAlignment="1">
      <alignment horizontal="center" vertical="center" wrapText="1"/>
    </xf>
    <xf numFmtId="164" fontId="23" fillId="8" borderId="2" xfId="3" applyNumberFormat="1" applyFont="1" applyFill="1" applyBorder="1" applyAlignment="1">
      <alignment vertical="center" wrapText="1"/>
    </xf>
    <xf numFmtId="164" fontId="23" fillId="8" borderId="4" xfId="3" applyNumberFormat="1" applyFont="1" applyFill="1" applyBorder="1" applyAlignment="1">
      <alignment vertical="center" wrapText="1"/>
    </xf>
    <xf numFmtId="164" fontId="29" fillId="8" borderId="2" xfId="3" applyNumberFormat="1" applyFont="1" applyFill="1" applyBorder="1" applyAlignment="1">
      <alignment horizontal="left" vertical="center" wrapText="1"/>
    </xf>
    <xf numFmtId="164" fontId="29" fillId="8" borderId="4" xfId="3" applyNumberFormat="1" applyFont="1" applyFill="1" applyBorder="1" applyAlignment="1">
      <alignment horizontal="left" vertical="center" wrapText="1"/>
    </xf>
    <xf numFmtId="0" fontId="28" fillId="8" borderId="3" xfId="5" applyFont="1" applyFill="1" applyBorder="1" applyAlignment="1">
      <alignment horizontal="center" vertical="center" textRotation="90"/>
    </xf>
    <xf numFmtId="164" fontId="23" fillId="0" borderId="2" xfId="3" applyNumberFormat="1" applyFont="1" applyFill="1" applyBorder="1" applyAlignment="1">
      <alignment vertical="center" wrapText="1"/>
    </xf>
    <xf numFmtId="164" fontId="23" fillId="0" borderId="4" xfId="3" applyNumberFormat="1" applyFont="1" applyFill="1" applyBorder="1" applyAlignment="1">
      <alignment vertical="center" wrapText="1"/>
    </xf>
    <xf numFmtId="0" fontId="19" fillId="0" borderId="2" xfId="5" applyFont="1" applyBorder="1" applyAlignment="1">
      <alignment horizontal="center" vertical="center" wrapText="1"/>
    </xf>
    <xf numFmtId="0" fontId="19" fillId="0" borderId="4" xfId="5" applyFont="1" applyBorder="1" applyAlignment="1">
      <alignment horizontal="center" vertical="center" wrapText="1"/>
    </xf>
    <xf numFmtId="1" fontId="19" fillId="8" borderId="1" xfId="5" applyNumberFormat="1" applyFont="1" applyFill="1" applyBorder="1" applyAlignment="1">
      <alignment horizontal="center" vertical="center" wrapText="1"/>
    </xf>
    <xf numFmtId="0" fontId="23" fillId="8" borderId="1" xfId="5" applyFont="1" applyFill="1" applyBorder="1" applyAlignment="1">
      <alignment horizontal="center" vertical="center" wrapText="1"/>
    </xf>
    <xf numFmtId="0" fontId="19" fillId="8" borderId="1" xfId="5" applyFont="1" applyFill="1" applyBorder="1" applyAlignment="1">
      <alignment horizontal="center" vertical="center" wrapText="1"/>
    </xf>
    <xf numFmtId="10" fontId="19" fillId="8" borderId="1" xfId="5" applyNumberFormat="1" applyFont="1" applyFill="1" applyBorder="1" applyAlignment="1">
      <alignment horizontal="center" vertical="center" wrapText="1"/>
    </xf>
    <xf numFmtId="10" fontId="23" fillId="8" borderId="2" xfId="5" applyNumberFormat="1" applyFont="1" applyFill="1" applyBorder="1" applyAlignment="1">
      <alignment horizontal="center" vertical="center" wrapText="1"/>
    </xf>
    <xf numFmtId="10" fontId="23" fillId="8" borderId="3" xfId="5" applyNumberFormat="1" applyFont="1" applyFill="1" applyBorder="1" applyAlignment="1">
      <alignment horizontal="center" vertical="center" wrapText="1"/>
    </xf>
    <xf numFmtId="10" fontId="23" fillId="8" borderId="4" xfId="5" applyNumberFormat="1" applyFont="1" applyFill="1" applyBorder="1" applyAlignment="1">
      <alignment horizontal="center" vertical="center" wrapText="1"/>
    </xf>
    <xf numFmtId="1" fontId="23" fillId="8" borderId="2" xfId="5" applyNumberFormat="1" applyFont="1" applyFill="1" applyBorder="1" applyAlignment="1">
      <alignment horizontal="center" vertical="center" wrapText="1"/>
    </xf>
    <xf numFmtId="1" fontId="23" fillId="8" borderId="3" xfId="5" applyNumberFormat="1" applyFont="1" applyFill="1" applyBorder="1" applyAlignment="1">
      <alignment horizontal="center" vertical="center" wrapText="1"/>
    </xf>
    <xf numFmtId="1" fontId="23" fillId="8" borderId="4" xfId="5" applyNumberFormat="1" applyFont="1" applyFill="1" applyBorder="1" applyAlignment="1">
      <alignment horizontal="center" vertical="center" wrapText="1"/>
    </xf>
    <xf numFmtId="0" fontId="23" fillId="8" borderId="1" xfId="5" applyFont="1" applyFill="1" applyBorder="1" applyAlignment="1">
      <alignment vertical="center" wrapText="1"/>
    </xf>
    <xf numFmtId="0" fontId="27" fillId="8" borderId="2" xfId="5" applyFont="1" applyFill="1" applyBorder="1" applyAlignment="1">
      <alignment horizontal="center" vertical="center" textRotation="90"/>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10" fontId="23" fillId="0" borderId="4" xfId="5" applyNumberFormat="1" applyFont="1" applyBorder="1" applyAlignment="1">
      <alignment horizontal="center" vertical="center" wrapText="1"/>
    </xf>
    <xf numFmtId="0" fontId="29" fillId="0" borderId="2" xfId="5" applyFont="1" applyBorder="1" applyAlignment="1">
      <alignment vertical="center" wrapText="1"/>
    </xf>
    <xf numFmtId="0" fontId="23" fillId="0" borderId="4" xfId="5" applyFont="1" applyBorder="1" applyAlignment="1">
      <alignment vertical="center" wrapText="1"/>
    </xf>
    <xf numFmtId="0" fontId="29" fillId="8" borderId="2" xfId="5" applyFont="1" applyFill="1" applyBorder="1" applyAlignment="1">
      <alignment vertical="center" wrapText="1"/>
    </xf>
    <xf numFmtId="0" fontId="23" fillId="8" borderId="4" xfId="5" applyFont="1" applyFill="1" applyBorder="1" applyAlignment="1">
      <alignment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1" xfId="5" applyFont="1" applyBorder="1" applyAlignment="1">
      <alignment vertical="center" wrapText="1"/>
    </xf>
    <xf numFmtId="10" fontId="23" fillId="8" borderId="1" xfId="5" applyNumberFormat="1" applyFont="1" applyFill="1" applyBorder="1" applyAlignment="1">
      <alignment horizontal="center" vertical="center" wrapText="1"/>
    </xf>
    <xf numFmtId="0" fontId="23" fillId="0" borderId="2" xfId="5" applyFont="1" applyBorder="1" applyAlignment="1">
      <alignment vertical="center" wrapText="1"/>
    </xf>
    <xf numFmtId="0" fontId="29" fillId="8" borderId="2" xfId="5" applyFont="1" applyFill="1" applyBorder="1" applyAlignment="1">
      <alignment horizontal="center" vertical="center" wrapText="1"/>
    </xf>
    <xf numFmtId="0" fontId="29" fillId="0" borderId="1" xfId="5" applyFont="1" applyBorder="1" applyAlignment="1">
      <alignment horizontal="left" vertical="center" wrapText="1"/>
    </xf>
    <xf numFmtId="0" fontId="29" fillId="8" borderId="1" xfId="5" applyFont="1" applyFill="1" applyBorder="1" applyAlignment="1">
      <alignment horizontal="left"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0" fontId="29" fillId="8" borderId="2" xfId="5" applyFont="1" applyFill="1" applyBorder="1" applyAlignment="1">
      <alignment horizontal="left" vertical="center" wrapText="1"/>
    </xf>
    <xf numFmtId="0" fontId="29" fillId="8" borderId="4" xfId="5" applyFont="1" applyFill="1" applyBorder="1" applyAlignment="1">
      <alignment horizontal="left" vertical="center" wrapText="1"/>
    </xf>
    <xf numFmtId="0" fontId="29" fillId="8" borderId="4" xfId="5" applyFont="1" applyFill="1" applyBorder="1" applyAlignment="1">
      <alignment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69" xfId="0" applyFont="1" applyFill="1" applyBorder="1" applyAlignment="1">
      <alignment horizontal="center" vertical="center"/>
    </xf>
    <xf numFmtId="0" fontId="17" fillId="5" borderId="98" xfId="5" applyFont="1" applyFill="1" applyBorder="1" applyAlignment="1">
      <alignment horizontal="center" vertical="center" wrapText="1"/>
    </xf>
    <xf numFmtId="0" fontId="17" fillId="5" borderId="99"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20" fillId="8" borderId="13" xfId="5" applyFont="1" applyFill="1" applyBorder="1" applyAlignment="1">
      <alignment horizontal="center" vertical="top" wrapText="1"/>
    </xf>
    <xf numFmtId="0" fontId="74" fillId="8" borderId="9" xfId="4" applyFont="1" applyFill="1" applyBorder="1" applyAlignment="1" applyProtection="1">
      <alignment horizontal="center" vertical="top" wrapText="1"/>
      <protection locked="0"/>
    </xf>
    <xf numFmtId="0" fontId="74" fillId="8" borderId="11" xfId="4" applyFont="1" applyFill="1" applyBorder="1" applyAlignment="1" applyProtection="1">
      <alignment horizontal="center" vertical="top" wrapText="1"/>
      <protection locked="0"/>
    </xf>
    <xf numFmtId="0" fontId="74" fillId="8" borderId="13"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0" fontId="23" fillId="8" borderId="11" xfId="5" applyFont="1" applyFill="1" applyBorder="1" applyAlignment="1">
      <alignment horizontal="center" vertical="center" wrapText="1"/>
    </xf>
    <xf numFmtId="0" fontId="23" fillId="8" borderId="33" xfId="5" applyFont="1" applyFill="1" applyBorder="1" applyAlignment="1">
      <alignment horizontal="center" vertical="center" wrapText="1"/>
    </xf>
    <xf numFmtId="164" fontId="23" fillId="8" borderId="9" xfId="3" applyNumberFormat="1" applyFont="1" applyFill="1" applyBorder="1" applyAlignment="1">
      <alignment horizontal="center" vertical="center" wrapText="1"/>
    </xf>
    <xf numFmtId="164" fontId="23" fillId="8" borderId="11" xfId="3" applyNumberFormat="1" applyFont="1" applyFill="1" applyBorder="1" applyAlignment="1">
      <alignment horizontal="center" vertical="center" wrapText="1"/>
    </xf>
    <xf numFmtId="0" fontId="51" fillId="8" borderId="18" xfId="5" applyFont="1" applyFill="1" applyBorder="1" applyAlignment="1">
      <alignment horizontal="center" vertical="center" textRotation="90"/>
    </xf>
    <xf numFmtId="0" fontId="51" fillId="8" borderId="80" xfId="5" applyFont="1" applyFill="1" applyBorder="1" applyAlignment="1">
      <alignment horizontal="center" vertical="center" textRotation="90"/>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0" fontId="23" fillId="8" borderId="9" xfId="5" applyFont="1" applyFill="1" applyBorder="1" applyAlignment="1">
      <alignment vertical="center" wrapText="1"/>
    </xf>
    <xf numFmtId="0" fontId="23" fillId="8" borderId="13" xfId="5" applyFont="1" applyFill="1" applyBorder="1" applyAlignment="1">
      <alignment vertical="center" wrapText="1"/>
    </xf>
    <xf numFmtId="164" fontId="29" fillId="8" borderId="9" xfId="3" applyNumberFormat="1" applyFont="1" applyFill="1" applyBorder="1" applyAlignment="1">
      <alignment vertical="center" wrapText="1"/>
    </xf>
    <xf numFmtId="164" fontId="29" fillId="8" borderId="13" xfId="3" applyNumberFormat="1" applyFont="1" applyFill="1" applyBorder="1" applyAlignment="1">
      <alignment vertical="center" wrapText="1"/>
    </xf>
    <xf numFmtId="10" fontId="23" fillId="8" borderId="9" xfId="5" applyNumberFormat="1" applyFont="1" applyFill="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3" fillId="8" borderId="13" xfId="3" applyNumberFormat="1" applyFont="1" applyFill="1" applyBorder="1" applyAlignment="1">
      <alignment horizontal="center" vertical="center" wrapText="1"/>
    </xf>
    <xf numFmtId="1" fontId="23" fillId="8" borderId="9" xfId="3" applyNumberFormat="1" applyFont="1" applyFill="1" applyBorder="1" applyAlignment="1">
      <alignment horizontal="center" vertical="center" wrapText="1"/>
    </xf>
    <xf numFmtId="1" fontId="23" fillId="8" borderId="11" xfId="3" applyNumberFormat="1" applyFont="1" applyFill="1" applyBorder="1" applyAlignment="1">
      <alignment horizontal="center" vertical="center" wrapText="1"/>
    </xf>
    <xf numFmtId="1" fontId="23" fillId="8" borderId="13" xfId="3" applyNumberFormat="1" applyFont="1" applyFill="1" applyBorder="1" applyAlignment="1">
      <alignment horizontal="center" vertical="center" wrapText="1"/>
    </xf>
    <xf numFmtId="0" fontId="23" fillId="8" borderId="13" xfId="5" applyFont="1" applyFill="1" applyBorder="1" applyAlignment="1">
      <alignment horizontal="center" vertical="center" wrapText="1"/>
    </xf>
    <xf numFmtId="0" fontId="27" fillId="8" borderId="25"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100" xfId="7"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164" fontId="23" fillId="8" borderId="9" xfId="3" applyNumberFormat="1" applyFont="1" applyFill="1" applyBorder="1" applyAlignment="1">
      <alignment vertical="center" wrapText="1"/>
    </xf>
    <xf numFmtId="164" fontId="23" fillId="8" borderId="13" xfId="3" applyNumberFormat="1" applyFont="1" applyFill="1" applyBorder="1" applyAlignment="1">
      <alignment vertical="center" wrapText="1"/>
    </xf>
    <xf numFmtId="0" fontId="27" fillId="8" borderId="2" xfId="5" applyFont="1" applyFill="1" applyBorder="1" applyAlignment="1">
      <alignment horizontal="center" vertical="center" textRotation="90" wrapText="1"/>
    </xf>
    <xf numFmtId="0" fontId="27" fillId="8" borderId="7" xfId="7" applyFont="1" applyFill="1" applyBorder="1" applyAlignment="1">
      <alignment horizontal="center" vertical="center" textRotation="90" wrapText="1"/>
    </xf>
    <xf numFmtId="10" fontId="23" fillId="8" borderId="102" xfId="5" applyNumberFormat="1" applyFont="1" applyFill="1" applyBorder="1" applyAlignment="1">
      <alignment horizontal="center" vertical="center" wrapText="1"/>
    </xf>
    <xf numFmtId="10" fontId="23" fillId="8" borderId="11" xfId="5" applyNumberFormat="1" applyFont="1" applyFill="1" applyBorder="1" applyAlignment="1">
      <alignment horizontal="center" vertical="center" wrapText="1"/>
    </xf>
    <xf numFmtId="0" fontId="23" fillId="8" borderId="101" xfId="5" applyFont="1" applyFill="1" applyBorder="1" applyAlignment="1">
      <alignment horizontal="center" vertical="center" wrapText="1"/>
    </xf>
    <xf numFmtId="164" fontId="29" fillId="8" borderId="11" xfId="3" applyNumberFormat="1" applyFont="1" applyFill="1" applyBorder="1" applyAlignment="1">
      <alignment horizontal="center" vertical="center" wrapText="1"/>
    </xf>
    <xf numFmtId="164" fontId="29" fillId="8" borderId="13" xfId="3" applyNumberFormat="1" applyFont="1" applyFill="1" applyBorder="1" applyAlignment="1">
      <alignment horizontal="center" vertical="center" wrapText="1"/>
    </xf>
    <xf numFmtId="164" fontId="23" fillId="0" borderId="9" xfId="3" applyNumberFormat="1" applyFont="1" applyFill="1" applyBorder="1" applyAlignment="1">
      <alignment vertical="center" wrapText="1"/>
    </xf>
    <xf numFmtId="164" fontId="23" fillId="0" borderId="13" xfId="3" applyNumberFormat="1" applyFont="1" applyFill="1" applyBorder="1" applyAlignment="1">
      <alignment vertical="center" wrapText="1"/>
    </xf>
    <xf numFmtId="164" fontId="23" fillId="0" borderId="9" xfId="3" applyNumberFormat="1" applyFont="1" applyFill="1" applyBorder="1" applyAlignment="1">
      <alignment horizontal="center" vertical="center" wrapText="1"/>
    </xf>
    <xf numFmtId="164" fontId="23" fillId="0" borderId="1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10" fontId="23" fillId="0" borderId="9" xfId="5" applyNumberFormat="1" applyFont="1" applyBorder="1" applyAlignment="1">
      <alignment horizontal="center" vertical="center" wrapText="1"/>
    </xf>
    <xf numFmtId="0" fontId="23" fillId="0" borderId="11" xfId="5" applyFont="1" applyBorder="1" applyAlignment="1">
      <alignment horizontal="center" vertical="center" wrapText="1"/>
    </xf>
    <xf numFmtId="0" fontId="23" fillId="0" borderId="13" xfId="5" applyFont="1" applyBorder="1" applyAlignment="1">
      <alignment horizontal="center" vertical="center" wrapText="1"/>
    </xf>
    <xf numFmtId="164" fontId="29" fillId="0" borderId="9" xfId="3" applyNumberFormat="1" applyFont="1" applyFill="1" applyBorder="1" applyAlignment="1">
      <alignment vertical="center" wrapText="1"/>
    </xf>
    <xf numFmtId="0" fontId="27" fillId="8" borderId="4" xfId="5" applyFont="1" applyFill="1" applyBorder="1" applyAlignment="1">
      <alignment horizontal="center" vertical="center" textRotation="90" wrapText="1"/>
    </xf>
    <xf numFmtId="0" fontId="27" fillId="8" borderId="22" xfId="7" applyFont="1" applyFill="1" applyBorder="1" applyAlignment="1">
      <alignment horizontal="center" vertical="center" textRotation="90" wrapText="1"/>
    </xf>
    <xf numFmtId="0" fontId="27" fillId="8" borderId="85" xfId="7" applyFont="1" applyFill="1" applyBorder="1" applyAlignment="1">
      <alignment horizontal="center" vertical="center" textRotation="90" wrapText="1"/>
    </xf>
    <xf numFmtId="0" fontId="27" fillId="8" borderId="20" xfId="0" applyFont="1" applyFill="1" applyBorder="1" applyAlignment="1">
      <alignment horizontal="center" vertical="center" textRotation="90" wrapText="1"/>
    </xf>
    <xf numFmtId="0" fontId="27" fillId="8" borderId="21" xfId="0" applyFont="1" applyFill="1" applyBorder="1" applyAlignment="1">
      <alignment horizontal="center" vertical="center" textRotation="90" wrapText="1"/>
    </xf>
    <xf numFmtId="164" fontId="23" fillId="8" borderId="9" xfId="3" applyNumberFormat="1" applyFont="1" applyFill="1" applyBorder="1" applyAlignment="1">
      <alignment horizontal="left" vertical="center" wrapText="1"/>
    </xf>
    <xf numFmtId="164" fontId="23" fillId="8" borderId="13" xfId="3" applyNumberFormat="1" applyFont="1" applyFill="1" applyBorder="1" applyAlignment="1">
      <alignment horizontal="left" vertical="center" wrapText="1"/>
    </xf>
    <xf numFmtId="0" fontId="27" fillId="8" borderId="83" xfId="7" applyFont="1" applyFill="1" applyBorder="1" applyAlignment="1">
      <alignment horizontal="center" vertical="center" textRotation="90" wrapText="1"/>
    </xf>
    <xf numFmtId="0" fontId="26" fillId="8" borderId="13" xfId="5" applyFont="1" applyFill="1" applyBorder="1" applyAlignment="1">
      <alignment horizontal="center" vertical="center" wrapText="1"/>
    </xf>
    <xf numFmtId="0" fontId="23" fillId="8" borderId="9" xfId="5" applyFont="1" applyFill="1" applyBorder="1" applyAlignment="1">
      <alignment horizontal="center" vertical="center" wrapText="1"/>
    </xf>
    <xf numFmtId="1" fontId="23" fillId="8" borderId="9" xfId="5" applyNumberFormat="1" applyFont="1" applyFill="1" applyBorder="1" applyAlignment="1">
      <alignment horizontal="center" vertical="center" wrapText="1"/>
    </xf>
    <xf numFmtId="1" fontId="23" fillId="8" borderId="11" xfId="5" applyNumberFormat="1" applyFont="1" applyFill="1" applyBorder="1" applyAlignment="1">
      <alignment horizontal="center" vertical="center" wrapText="1"/>
    </xf>
    <xf numFmtId="1" fontId="23" fillId="8" borderId="13" xfId="5" applyNumberFormat="1" applyFont="1" applyFill="1" applyBorder="1" applyAlignment="1">
      <alignment horizontal="center" vertical="center" wrapText="1"/>
    </xf>
    <xf numFmtId="0" fontId="29" fillId="8" borderId="35" xfId="5" applyFont="1" applyFill="1" applyBorder="1" applyAlignment="1">
      <alignment vertical="center" wrapText="1"/>
    </xf>
    <xf numFmtId="10" fontId="23" fillId="8" borderId="103" xfId="5" applyNumberFormat="1" applyFont="1" applyFill="1" applyBorder="1" applyAlignment="1">
      <alignment horizontal="center" vertical="center" wrapText="1"/>
    </xf>
    <xf numFmtId="0" fontId="23" fillId="8" borderId="34" xfId="5" applyFont="1" applyFill="1" applyBorder="1" applyAlignment="1">
      <alignment horizontal="center" vertical="center" wrapText="1"/>
    </xf>
    <xf numFmtId="0" fontId="23" fillId="8" borderId="104" xfId="5" applyFont="1" applyFill="1" applyBorder="1" applyAlignment="1">
      <alignment horizontal="center" vertical="center" wrapText="1"/>
    </xf>
    <xf numFmtId="0" fontId="23" fillId="8" borderId="102" xfId="5" applyFont="1" applyFill="1" applyBorder="1" applyAlignment="1">
      <alignment horizontal="center" vertical="center" wrapText="1"/>
    </xf>
    <xf numFmtId="0" fontId="23" fillId="8" borderId="33" xfId="5" applyFont="1" applyFill="1" applyBorder="1" applyAlignment="1">
      <alignment vertical="center" wrapText="1"/>
    </xf>
    <xf numFmtId="0" fontId="27" fillId="8" borderId="21" xfId="7" applyFont="1" applyFill="1" applyBorder="1" applyAlignment="1">
      <alignment horizontal="center" vertical="center" textRotation="90" wrapText="1"/>
    </xf>
    <xf numFmtId="0" fontId="23" fillId="8" borderId="2" xfId="5" applyFont="1" applyFill="1" applyBorder="1" applyAlignment="1">
      <alignment horizontal="left" vertical="center" wrapText="1"/>
    </xf>
    <xf numFmtId="0" fontId="23" fillId="8" borderId="4" xfId="5" applyFont="1" applyFill="1" applyBorder="1" applyAlignment="1">
      <alignment horizontal="left" vertical="center" wrapText="1"/>
    </xf>
    <xf numFmtId="0" fontId="29" fillId="8" borderId="9" xfId="5" applyFont="1" applyFill="1" applyBorder="1" applyAlignment="1">
      <alignment horizontal="center" vertical="center" wrapText="1"/>
    </xf>
    <xf numFmtId="0" fontId="29" fillId="8" borderId="11" xfId="5"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3" fillId="0" borderId="9" xfId="5" applyFont="1" applyBorder="1" applyAlignment="1">
      <alignment vertical="center" wrapText="1"/>
    </xf>
    <xf numFmtId="0" fontId="23" fillId="0" borderId="13" xfId="5" applyFont="1" applyBorder="1" applyAlignment="1">
      <alignment vertical="center" wrapText="1"/>
    </xf>
    <xf numFmtId="0" fontId="23" fillId="8" borderId="9" xfId="5" applyFont="1" applyFill="1" applyBorder="1" applyAlignment="1">
      <alignment horizontal="left" vertical="top" wrapText="1"/>
    </xf>
    <xf numFmtId="0" fontId="23" fillId="8" borderId="13" xfId="5" applyFont="1" applyFill="1" applyBorder="1" applyAlignment="1">
      <alignment horizontal="left" vertical="top" wrapText="1"/>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center" vertical="center" wrapText="1"/>
      <protection locked="0"/>
    </xf>
    <xf numFmtId="9" fontId="23" fillId="8" borderId="1" xfId="0" applyNumberFormat="1"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4" xfId="0" applyFont="1" applyFill="1" applyBorder="1" applyAlignment="1">
      <alignment horizontal="center" vertical="center" wrapText="1"/>
    </xf>
    <xf numFmtId="1" fontId="23" fillId="8" borderId="2" xfId="0" applyNumberFormat="1" applyFont="1" applyFill="1" applyBorder="1" applyAlignment="1">
      <alignment horizontal="center" vertical="center" wrapText="1"/>
    </xf>
    <xf numFmtId="1" fontId="23" fillId="8" borderId="3" xfId="0" applyNumberFormat="1" applyFont="1" applyFill="1" applyBorder="1" applyAlignment="1">
      <alignment horizontal="center" vertical="center" wrapText="1"/>
    </xf>
    <xf numFmtId="1" fontId="23" fillId="8" borderId="4" xfId="0" applyNumberFormat="1" applyFont="1" applyFill="1" applyBorder="1" applyAlignment="1">
      <alignment horizontal="center" vertical="center" wrapText="1"/>
    </xf>
    <xf numFmtId="0" fontId="23" fillId="8" borderId="1" xfId="0" applyFont="1" applyFill="1" applyBorder="1" applyAlignment="1">
      <alignment horizontal="center" vertical="center" wrapText="1"/>
    </xf>
    <xf numFmtId="10" fontId="23" fillId="8" borderId="1" xfId="0" applyNumberFormat="1" applyFont="1" applyFill="1" applyBorder="1" applyAlignment="1">
      <alignment horizontal="center" vertical="center" wrapText="1"/>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9" fontId="23" fillId="8" borderId="2" xfId="0" applyNumberFormat="1" applyFont="1" applyFill="1" applyBorder="1" applyAlignment="1">
      <alignment horizontal="left" vertical="center" wrapText="1"/>
    </xf>
    <xf numFmtId="9" fontId="23" fillId="8" borderId="3" xfId="0" applyNumberFormat="1" applyFont="1" applyFill="1" applyBorder="1" applyAlignment="1">
      <alignment horizontal="left" vertical="center" wrapText="1"/>
    </xf>
    <xf numFmtId="9" fontId="23" fillId="8" borderId="4" xfId="0" applyNumberFormat="1" applyFont="1" applyFill="1" applyBorder="1" applyAlignment="1">
      <alignment horizontal="left"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4" xfId="0" applyFont="1" applyFill="1" applyBorder="1" applyAlignment="1">
      <alignment horizontal="left" vertical="center" wrapText="1"/>
    </xf>
    <xf numFmtId="10" fontId="23" fillId="8" borderId="2" xfId="0" applyNumberFormat="1" applyFont="1" applyFill="1" applyBorder="1" applyAlignment="1">
      <alignment horizontal="center" vertical="center"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164" fontId="23" fillId="8"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10" fontId="4" fillId="0" borderId="4" xfId="0" applyNumberFormat="1"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67" fillId="8" borderId="2" xfId="0" applyFont="1" applyFill="1" applyBorder="1" applyAlignment="1">
      <alignment horizontal="center" vertical="center" textRotation="90" wrapText="1"/>
    </xf>
    <xf numFmtId="0" fontId="67" fillId="8" borderId="3" xfId="0" applyFont="1" applyFill="1" applyBorder="1" applyAlignment="1">
      <alignment horizontal="center" vertical="center" textRotation="90" wrapText="1"/>
    </xf>
    <xf numFmtId="0" fontId="67" fillId="8" borderId="4" xfId="0" applyFont="1" applyFill="1" applyBorder="1" applyAlignment="1">
      <alignment horizontal="center" vertical="center" textRotation="90" wrapText="1"/>
    </xf>
    <xf numFmtId="0" fontId="28" fillId="8" borderId="2" xfId="0" applyFont="1" applyFill="1" applyBorder="1" applyAlignment="1">
      <alignment horizontal="center" vertical="center" textRotation="90"/>
    </xf>
    <xf numFmtId="0" fontId="67" fillId="0" borderId="2" xfId="0" applyFont="1" applyBorder="1" applyAlignment="1">
      <alignment horizontal="center" vertical="center" textRotation="90" wrapText="1"/>
    </xf>
    <xf numFmtId="0" fontId="67" fillId="0" borderId="3" xfId="0" applyFont="1" applyBorder="1" applyAlignment="1">
      <alignment horizontal="center" vertical="center" textRotation="90" wrapText="1"/>
    </xf>
    <xf numFmtId="0" fontId="67" fillId="0" borderId="4" xfId="0" applyFont="1" applyBorder="1" applyAlignment="1">
      <alignment horizontal="center" vertical="center" textRotation="90" wrapText="1"/>
    </xf>
    <xf numFmtId="0" fontId="23" fillId="8" borderId="6" xfId="0" applyFont="1" applyFill="1" applyBorder="1" applyAlignment="1">
      <alignment horizontal="justify" vertical="center" wrapText="1"/>
    </xf>
    <xf numFmtId="10" fontId="23" fillId="8" borderId="66" xfId="0" applyNumberFormat="1" applyFont="1" applyFill="1" applyBorder="1" applyAlignment="1">
      <alignment horizontal="center" vertical="center" wrapText="1"/>
    </xf>
    <xf numFmtId="10" fontId="23" fillId="8" borderId="15" xfId="0" applyNumberFormat="1" applyFont="1" applyFill="1" applyBorder="1" applyAlignment="1">
      <alignment horizontal="center" vertical="center" wrapText="1"/>
    </xf>
    <xf numFmtId="10" fontId="23" fillId="8" borderId="17" xfId="0" applyNumberFormat="1" applyFont="1" applyFill="1" applyBorder="1" applyAlignment="1">
      <alignment horizontal="center" vertical="center" wrapText="1"/>
    </xf>
    <xf numFmtId="9" fontId="23" fillId="8" borderId="15" xfId="0" applyNumberFormat="1" applyFont="1" applyFill="1" applyBorder="1" applyAlignment="1">
      <alignment vertical="top" wrapText="1"/>
    </xf>
    <xf numFmtId="9" fontId="23" fillId="8" borderId="17" xfId="0" applyNumberFormat="1" applyFont="1" applyFill="1" applyBorder="1" applyAlignment="1">
      <alignment horizontal="left" vertical="top" wrapText="1"/>
    </xf>
    <xf numFmtId="9" fontId="23" fillId="8" borderId="66" xfId="0" applyNumberFormat="1" applyFont="1" applyFill="1" applyBorder="1" applyAlignment="1">
      <alignment horizontal="left" vertical="top" wrapText="1"/>
    </xf>
    <xf numFmtId="9" fontId="23" fillId="8" borderId="17" xfId="0" applyNumberFormat="1" applyFont="1" applyFill="1" applyBorder="1" applyAlignment="1">
      <alignment vertical="top" wrapText="1"/>
    </xf>
    <xf numFmtId="164" fontId="23" fillId="8" borderId="2" xfId="3" applyNumberFormat="1" applyFont="1" applyFill="1" applyBorder="1" applyAlignment="1">
      <alignment horizontal="left" vertical="center" wrapText="1"/>
    </xf>
    <xf numFmtId="164" fontId="23" fillId="8" borderId="4" xfId="3" applyNumberFormat="1" applyFont="1" applyFill="1" applyBorder="1" applyAlignment="1">
      <alignment horizontal="left" vertical="center" wrapText="1"/>
    </xf>
    <xf numFmtId="9" fontId="23" fillId="8" borderId="66" xfId="0" applyNumberFormat="1" applyFont="1" applyFill="1" applyBorder="1" applyAlignment="1">
      <alignment vertical="top" wrapText="1"/>
    </xf>
    <xf numFmtId="0" fontId="67" fillId="8" borderId="2" xfId="4" applyFont="1" applyFill="1" applyBorder="1" applyAlignment="1" applyProtection="1">
      <alignment horizontal="center" vertical="center" textRotation="90" wrapText="1"/>
      <protection locked="0"/>
    </xf>
    <xf numFmtId="0" fontId="67" fillId="8" borderId="3" xfId="4" applyFont="1" applyFill="1" applyBorder="1" applyAlignment="1" applyProtection="1">
      <alignment horizontal="center" vertical="center" textRotation="90" wrapText="1"/>
      <protection locked="0"/>
    </xf>
    <xf numFmtId="0" fontId="67" fillId="8" borderId="4" xfId="4" applyFont="1" applyFill="1" applyBorder="1" applyAlignment="1" applyProtection="1">
      <alignment horizontal="center" vertical="center" textRotation="90" wrapText="1"/>
      <protection locked="0"/>
    </xf>
    <xf numFmtId="0" fontId="19" fillId="8" borderId="1" xfId="4" applyFont="1" applyFill="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1" fontId="29" fillId="8" borderId="2" xfId="0" applyNumberFormat="1" applyFont="1" applyFill="1" applyBorder="1" applyAlignment="1">
      <alignment horizontal="center" vertical="center" wrapText="1"/>
    </xf>
    <xf numFmtId="1" fontId="29" fillId="8" borderId="3" xfId="0" applyNumberFormat="1" applyFont="1" applyFill="1" applyBorder="1" applyAlignment="1">
      <alignment horizontal="center" vertical="center" wrapText="1"/>
    </xf>
    <xf numFmtId="1" fontId="23" fillId="8" borderId="2" xfId="4" applyNumberFormat="1" applyFont="1" applyFill="1" applyBorder="1" applyAlignment="1" applyProtection="1">
      <alignment horizontal="center" vertical="center" wrapText="1"/>
      <protection locked="0"/>
    </xf>
    <xf numFmtId="1" fontId="23" fillId="8" borderId="3" xfId="4" applyNumberFormat="1" applyFont="1" applyFill="1" applyBorder="1" applyAlignment="1" applyProtection="1">
      <alignment horizontal="center" vertical="center" wrapText="1"/>
      <protection locked="0"/>
    </xf>
    <xf numFmtId="1" fontId="23" fillId="8" borderId="4" xfId="4" applyNumberFormat="1" applyFont="1" applyFill="1" applyBorder="1" applyAlignment="1" applyProtection="1">
      <alignment horizontal="center" vertical="center" wrapText="1"/>
      <protection locked="0"/>
    </xf>
    <xf numFmtId="9" fontId="23" fillId="8" borderId="1" xfId="0" applyNumberFormat="1" applyFont="1" applyFill="1" applyBorder="1" applyAlignment="1">
      <alignment horizontal="center" vertical="center" wrapText="1" readingOrder="1"/>
    </xf>
    <xf numFmtId="0" fontId="23" fillId="8" borderId="1" xfId="0" applyFont="1" applyFill="1" applyBorder="1" applyAlignment="1">
      <alignment horizontal="center" vertical="center" wrapText="1" readingOrder="1"/>
    </xf>
    <xf numFmtId="1" fontId="23" fillId="8" borderId="2" xfId="0" applyNumberFormat="1" applyFont="1" applyFill="1" applyBorder="1" applyAlignment="1">
      <alignment horizontal="center" vertical="center" wrapText="1" readingOrder="1"/>
    </xf>
    <xf numFmtId="1" fontId="23" fillId="8" borderId="3" xfId="0" applyNumberFormat="1" applyFont="1" applyFill="1" applyBorder="1" applyAlignment="1">
      <alignment horizontal="center" vertical="center" wrapText="1" readingOrder="1"/>
    </xf>
    <xf numFmtId="10" fontId="23" fillId="8" borderId="1" xfId="0" applyNumberFormat="1" applyFont="1" applyFill="1" applyBorder="1" applyAlignment="1">
      <alignment horizontal="center" vertical="center" wrapText="1" readingOrder="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4"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26" fillId="8" borderId="6" xfId="4" applyFont="1" applyFill="1" applyBorder="1" applyAlignment="1" applyProtection="1">
      <alignment horizontal="center" vertical="center" wrapText="1"/>
      <protection locked="0"/>
    </xf>
    <xf numFmtId="0" fontId="23" fillId="8" borderId="6" xfId="5" applyFont="1" applyFill="1" applyBorder="1" applyAlignment="1">
      <alignment horizontal="center" vertical="center" wrapText="1"/>
    </xf>
    <xf numFmtId="0" fontId="76" fillId="8" borderId="2" xfId="7" applyNumberFormat="1" applyFont="1" applyFill="1" applyBorder="1" applyAlignment="1">
      <alignment horizontal="center" vertical="center" wrapText="1"/>
    </xf>
    <xf numFmtId="0" fontId="76" fillId="8" borderId="4" xfId="7" applyNumberFormat="1" applyFont="1" applyFill="1" applyBorder="1" applyAlignment="1">
      <alignment horizontal="center" vertical="center" wrapText="1"/>
    </xf>
    <xf numFmtId="1" fontId="23" fillId="8" borderId="33" xfId="5" applyNumberFormat="1" applyFont="1" applyFill="1" applyBorder="1" applyAlignment="1">
      <alignment horizontal="center" vertical="center" wrapText="1"/>
    </xf>
    <xf numFmtId="0" fontId="4" fillId="8" borderId="1" xfId="5" applyFont="1" applyFill="1" applyBorder="1" applyAlignment="1">
      <alignment horizontal="center" vertical="center" textRotation="90"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55" fillId="8" borderId="2" xfId="5" applyFont="1" applyFill="1" applyBorder="1" applyAlignment="1">
      <alignment horizontal="center" vertical="center" textRotation="90"/>
    </xf>
    <xf numFmtId="0" fontId="55" fillId="8" borderId="3" xfId="5" applyFont="1" applyFill="1" applyBorder="1" applyAlignment="1">
      <alignment horizontal="center" vertical="center" textRotation="90"/>
    </xf>
    <xf numFmtId="164" fontId="23" fillId="8" borderId="6" xfId="3" applyNumberFormat="1" applyFont="1" applyFill="1" applyBorder="1" applyAlignment="1">
      <alignment horizontal="center" vertical="center" wrapText="1"/>
    </xf>
    <xf numFmtId="10" fontId="23" fillId="8" borderId="6" xfId="6" applyNumberFormat="1" applyFont="1" applyFill="1" applyBorder="1" applyAlignment="1" applyProtection="1">
      <alignment horizontal="center" vertical="center" wrapText="1"/>
      <protection locked="0"/>
    </xf>
    <xf numFmtId="164" fontId="76" fillId="8" borderId="1" xfId="3" applyNumberFormat="1" applyFont="1" applyFill="1" applyBorder="1" applyAlignment="1">
      <alignment horizontal="center" vertical="center" wrapText="1"/>
    </xf>
    <xf numFmtId="0" fontId="76" fillId="8" borderId="1" xfId="5" applyFont="1" applyFill="1" applyBorder="1" applyAlignment="1">
      <alignment horizontal="center"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3" fillId="0" borderId="6" xfId="4" applyFont="1" applyBorder="1" applyAlignment="1" applyProtection="1">
      <alignment horizontal="center" vertical="center" wrapText="1"/>
      <protection locked="0"/>
    </xf>
    <xf numFmtId="0" fontId="76" fillId="0" borderId="1" xfId="0" applyFont="1" applyBorder="1" applyAlignment="1">
      <alignment horizontal="justify" vertical="center" wrapText="1"/>
    </xf>
    <xf numFmtId="0" fontId="76" fillId="8"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23" fillId="8" borderId="6" xfId="5" applyFont="1" applyFill="1" applyBorder="1" applyAlignment="1">
      <alignment vertical="center" wrapText="1"/>
    </xf>
    <xf numFmtId="0" fontId="0" fillId="8" borderId="1" xfId="0" applyFill="1" applyBorder="1" applyAlignment="1">
      <alignment horizontal="center" vertical="center" textRotation="90" wrapText="1"/>
    </xf>
    <xf numFmtId="0" fontId="29" fillId="0" borderId="6" xfId="0" applyFont="1" applyBorder="1" applyAlignment="1">
      <alignment horizontal="justify" vertical="center" wrapText="1"/>
    </xf>
    <xf numFmtId="0" fontId="23" fillId="8" borderId="6" xfId="5" applyFont="1" applyFill="1" applyBorder="1" applyAlignment="1">
      <alignment horizontal="left" vertical="center" wrapText="1"/>
    </xf>
    <xf numFmtId="0" fontId="29" fillId="8" borderId="6" xfId="4" applyFont="1" applyFill="1" applyBorder="1" applyAlignment="1" applyProtection="1">
      <alignment horizontal="left" vertical="center" wrapText="1"/>
      <protection locked="0"/>
    </xf>
    <xf numFmtId="0" fontId="23" fillId="8" borderId="6" xfId="4" applyFont="1" applyFill="1" applyBorder="1" applyAlignment="1" applyProtection="1">
      <alignment horizontal="left" vertical="center" wrapText="1"/>
      <protection locked="0"/>
    </xf>
    <xf numFmtId="1" fontId="23" fillId="8" borderId="6" xfId="5" applyNumberFormat="1" applyFont="1" applyFill="1" applyBorder="1" applyAlignment="1">
      <alignment horizontal="center" vertical="center" wrapText="1"/>
    </xf>
    <xf numFmtId="10" fontId="23" fillId="8" borderId="9" xfId="6" applyNumberFormat="1" applyFont="1" applyFill="1" applyBorder="1" applyAlignment="1" applyProtection="1">
      <alignment horizontal="center" vertical="center" wrapText="1"/>
      <protection locked="0"/>
    </xf>
    <xf numFmtId="10" fontId="23" fillId="8" borderId="11" xfId="6" applyNumberFormat="1" applyFont="1" applyFill="1" applyBorder="1" applyAlignment="1" applyProtection="1">
      <alignment horizontal="center" vertical="center" wrapText="1"/>
      <protection locked="0"/>
    </xf>
    <xf numFmtId="10" fontId="23" fillId="8" borderId="13" xfId="6" applyNumberFormat="1" applyFont="1" applyFill="1" applyBorder="1" applyAlignment="1" applyProtection="1">
      <alignment horizontal="center" vertical="center" wrapText="1"/>
      <protection locked="0"/>
    </xf>
    <xf numFmtId="0" fontId="23" fillId="0" borderId="13" xfId="0" applyFont="1" applyBorder="1" applyAlignment="1">
      <alignment horizontal="left" vertical="center" wrapText="1"/>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23" fillId="8" borderId="9" xfId="4" applyFont="1" applyFill="1" applyBorder="1" applyAlignment="1" applyProtection="1">
      <alignment horizontal="center" vertical="center" wrapText="1"/>
      <protection locked="0"/>
    </xf>
    <xf numFmtId="0" fontId="23" fillId="8" borderId="11" xfId="4" applyFont="1" applyFill="1" applyBorder="1" applyAlignment="1" applyProtection="1">
      <alignment horizontal="center" vertical="center" wrapText="1"/>
      <protection locked="0"/>
    </xf>
    <xf numFmtId="0" fontId="23" fillId="8" borderId="13" xfId="4" applyFont="1" applyFill="1" applyBorder="1" applyAlignment="1" applyProtection="1">
      <alignment horizontal="center" vertical="center" wrapText="1"/>
      <protection locked="0"/>
    </xf>
    <xf numFmtId="10" fontId="5" fillId="0" borderId="5" xfId="0" applyNumberFormat="1" applyFont="1" applyBorder="1" applyAlignment="1">
      <alignment horizontal="center" vertical="center"/>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10" fontId="23" fillId="8" borderId="6" xfId="3" applyNumberFormat="1" applyFont="1" applyFill="1" applyBorder="1" applyAlignment="1">
      <alignment horizontal="center" vertical="center" wrapText="1"/>
    </xf>
    <xf numFmtId="1" fontId="23" fillId="8" borderId="9" xfId="4" applyNumberFormat="1" applyFont="1" applyFill="1" applyBorder="1" applyAlignment="1" applyProtection="1">
      <alignment horizontal="center" vertical="center" wrapText="1"/>
      <protection locked="0"/>
    </xf>
    <xf numFmtId="1" fontId="23" fillId="8" borderId="11" xfId="4" applyNumberFormat="1" applyFont="1" applyFill="1" applyBorder="1" applyAlignment="1" applyProtection="1">
      <alignment horizontal="center" vertical="center" wrapText="1"/>
      <protection locked="0"/>
    </xf>
    <xf numFmtId="1" fontId="23" fillId="8" borderId="13" xfId="4" applyNumberFormat="1"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textRotation="90" wrapText="1"/>
    </xf>
    <xf numFmtId="9" fontId="23" fillId="8" borderId="9" xfId="0" applyNumberFormat="1" applyFont="1" applyFill="1" applyBorder="1" applyAlignment="1">
      <alignment horizontal="center" vertical="center" wrapText="1"/>
    </xf>
    <xf numFmtId="9" fontId="23" fillId="8" borderId="11" xfId="0" applyNumberFormat="1" applyFont="1" applyFill="1" applyBorder="1" applyAlignment="1">
      <alignment horizontal="center" vertical="center" wrapText="1"/>
    </xf>
    <xf numFmtId="1" fontId="23" fillId="8" borderId="9" xfId="0" applyNumberFormat="1" applyFont="1" applyFill="1" applyBorder="1" applyAlignment="1">
      <alignment horizontal="center" vertical="center" wrapText="1"/>
    </xf>
    <xf numFmtId="1" fontId="23" fillId="8" borderId="11" xfId="0" applyNumberFormat="1" applyFont="1" applyFill="1" applyBorder="1" applyAlignment="1">
      <alignment horizontal="center" vertical="center" wrapText="1"/>
    </xf>
    <xf numFmtId="9" fontId="23" fillId="8" borderId="6" xfId="0" applyNumberFormat="1" applyFont="1" applyFill="1" applyBorder="1" applyAlignment="1">
      <alignment horizontal="center" vertical="center"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10" fontId="55" fillId="8" borderId="1" xfId="0" applyNumberFormat="1" applyFont="1" applyFill="1" applyBorder="1" applyAlignment="1">
      <alignment horizontal="center" vertical="center"/>
    </xf>
    <xf numFmtId="0" fontId="55" fillId="8" borderId="1"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45" fillId="8" borderId="1" xfId="2" applyFont="1" applyFill="1" applyBorder="1" applyAlignment="1">
      <alignment horizontal="center" vertical="center" wrapText="1"/>
    </xf>
    <xf numFmtId="0" fontId="45" fillId="8" borderId="27" xfId="2" applyFont="1" applyFill="1" applyBorder="1" applyAlignment="1">
      <alignment horizontal="center" vertical="center" wrapText="1"/>
    </xf>
    <xf numFmtId="0" fontId="46" fillId="8" borderId="27" xfId="2"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14" xfId="0" applyFont="1" applyFill="1" applyBorder="1" applyAlignment="1">
      <alignment horizontal="center" vertical="center" wrapText="1"/>
    </xf>
    <xf numFmtId="1" fontId="87" fillId="8" borderId="33" xfId="0" applyNumberFormat="1" applyFont="1" applyFill="1" applyBorder="1" applyAlignment="1">
      <alignment horizontal="center" vertical="center" wrapText="1"/>
    </xf>
    <xf numFmtId="1" fontId="87" fillId="8" borderId="11" xfId="0" applyNumberFormat="1" applyFont="1" applyFill="1" applyBorder="1" applyAlignment="1">
      <alignment horizontal="center" vertical="center" wrapText="1"/>
    </xf>
    <xf numFmtId="1" fontId="87" fillId="8" borderId="13" xfId="0" applyNumberFormat="1" applyFont="1" applyFill="1" applyBorder="1" applyAlignment="1">
      <alignment horizontal="center" vertical="center" wrapText="1"/>
    </xf>
    <xf numFmtId="0" fontId="87" fillId="8" borderId="9" xfId="0" applyFont="1" applyFill="1" applyBorder="1" applyAlignment="1">
      <alignment horizontal="center" vertical="center" wrapText="1"/>
    </xf>
    <xf numFmtId="0" fontId="87" fillId="8" borderId="11" xfId="0" applyFont="1" applyFill="1" applyBorder="1" applyAlignment="1">
      <alignment horizontal="center" vertical="center" wrapText="1"/>
    </xf>
    <xf numFmtId="0" fontId="87" fillId="8" borderId="13" xfId="0" applyFont="1" applyFill="1" applyBorder="1" applyAlignment="1">
      <alignment horizontal="center" vertical="center" wrapText="1"/>
    </xf>
    <xf numFmtId="0" fontId="51" fillId="8" borderId="2" xfId="0" applyFont="1" applyFill="1" applyBorder="1" applyAlignment="1">
      <alignment horizontal="center" vertical="center" textRotation="90"/>
    </xf>
    <xf numFmtId="0" fontId="51" fillId="8" borderId="3" xfId="0" applyFont="1" applyFill="1" applyBorder="1" applyAlignment="1">
      <alignment horizontal="center" vertical="center" textRotation="90"/>
    </xf>
    <xf numFmtId="0" fontId="51" fillId="8" borderId="4" xfId="0" applyFont="1" applyFill="1" applyBorder="1" applyAlignment="1">
      <alignment horizontal="center" vertical="center" textRotation="90"/>
    </xf>
    <xf numFmtId="0" fontId="87" fillId="8" borderId="6" xfId="0" applyFont="1" applyFill="1" applyBorder="1" applyAlignment="1">
      <alignment horizontal="center" vertical="center" wrapText="1"/>
    </xf>
    <xf numFmtId="0" fontId="87" fillId="8" borderId="6" xfId="0" applyFont="1" applyFill="1" applyBorder="1" applyAlignment="1">
      <alignment horizontal="left" vertical="top" wrapText="1"/>
    </xf>
    <xf numFmtId="0" fontId="87" fillId="8" borderId="6" xfId="0" applyFont="1" applyFill="1" applyBorder="1" applyAlignment="1">
      <alignment horizontal="left" vertical="center" wrapText="1"/>
    </xf>
    <xf numFmtId="10" fontId="87" fillId="8" borderId="6" xfId="2" applyNumberFormat="1" applyFont="1" applyFill="1" applyBorder="1" applyAlignment="1">
      <alignment horizontal="center" vertical="center" wrapText="1"/>
    </xf>
    <xf numFmtId="10" fontId="87" fillId="8" borderId="9" xfId="2" applyNumberFormat="1" applyFont="1" applyFill="1" applyBorder="1" applyAlignment="1">
      <alignment horizontal="center" vertical="center" wrapText="1"/>
    </xf>
    <xf numFmtId="10" fontId="87" fillId="8" borderId="11" xfId="2" applyNumberFormat="1" applyFont="1" applyFill="1" applyBorder="1" applyAlignment="1">
      <alignment horizontal="center" vertical="center" wrapText="1"/>
    </xf>
    <xf numFmtId="10" fontId="87" fillId="8" borderId="13" xfId="2" applyNumberFormat="1" applyFont="1" applyFill="1" applyBorder="1" applyAlignment="1">
      <alignment horizontal="center" vertical="center" wrapText="1"/>
    </xf>
    <xf numFmtId="0" fontId="87" fillId="0" borderId="6" xfId="0" applyFont="1" applyBorder="1" applyAlignment="1">
      <alignment horizontal="left" vertical="center" wrapText="1"/>
    </xf>
    <xf numFmtId="0" fontId="87" fillId="8" borderId="6" xfId="2" applyFont="1" applyFill="1" applyBorder="1" applyAlignment="1">
      <alignment horizontal="left" vertical="center" wrapText="1"/>
    </xf>
    <xf numFmtId="0" fontId="87" fillId="8" borderId="9" xfId="2" applyFont="1" applyFill="1" applyBorder="1" applyAlignment="1">
      <alignment horizontal="left" vertical="center" wrapText="1"/>
    </xf>
    <xf numFmtId="0" fontId="46" fillId="8" borderId="14" xfId="0" applyFont="1" applyFill="1" applyBorder="1" applyAlignment="1">
      <alignment horizontal="left" vertical="center" wrapText="1"/>
    </xf>
    <xf numFmtId="0" fontId="46" fillId="8" borderId="6" xfId="0" applyFont="1" applyFill="1" applyBorder="1" applyAlignment="1">
      <alignment horizontal="left" vertical="center" wrapText="1"/>
    </xf>
    <xf numFmtId="1" fontId="87" fillId="8" borderId="9" xfId="0" applyNumberFormat="1" applyFont="1" applyFill="1" applyBorder="1" applyAlignment="1">
      <alignment horizontal="center" vertical="center" wrapText="1"/>
    </xf>
    <xf numFmtId="10" fontId="87" fillId="8" borderId="6" xfId="0" applyNumberFormat="1" applyFont="1" applyFill="1" applyBorder="1" applyAlignment="1">
      <alignment horizontal="center" vertical="center" wrapText="1"/>
    </xf>
    <xf numFmtId="0" fontId="87" fillId="8" borderId="9" xfId="0" applyFont="1" applyFill="1" applyBorder="1" applyAlignment="1">
      <alignment horizontal="left" vertical="top" wrapText="1"/>
    </xf>
    <xf numFmtId="0" fontId="87" fillId="8" borderId="13" xfId="0" applyFont="1" applyFill="1" applyBorder="1" applyAlignment="1">
      <alignment horizontal="left" vertical="top" wrapText="1"/>
    </xf>
    <xf numFmtId="0" fontId="87" fillId="0" borderId="6" xfId="2" applyFont="1" applyFill="1" applyBorder="1" applyAlignment="1">
      <alignment horizontal="left" vertical="top" wrapText="1"/>
    </xf>
    <xf numFmtId="0" fontId="52" fillId="8" borderId="2" xfId="0" applyFont="1" applyFill="1" applyBorder="1" applyAlignment="1">
      <alignment horizontal="left" vertical="center" wrapText="1"/>
    </xf>
    <xf numFmtId="0" fontId="52" fillId="8" borderId="4" xfId="0" applyFont="1" applyFill="1" applyBorder="1" applyAlignment="1">
      <alignment horizontal="left" vertical="center" wrapText="1"/>
    </xf>
    <xf numFmtId="0" fontId="46" fillId="8" borderId="1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52" fillId="8" borderId="9" xfId="0" applyFont="1" applyFill="1" applyBorder="1" applyAlignment="1">
      <alignment horizontal="center" vertical="center" wrapText="1"/>
    </xf>
    <xf numFmtId="0" fontId="52" fillId="8" borderId="11" xfId="0" applyFont="1" applyFill="1" applyBorder="1" applyAlignment="1">
      <alignment horizontal="center" vertical="center" wrapText="1"/>
    </xf>
    <xf numFmtId="1" fontId="52" fillId="8" borderId="9" xfId="0" applyNumberFormat="1" applyFont="1" applyFill="1" applyBorder="1" applyAlignment="1">
      <alignment horizontal="center" vertical="center" wrapText="1"/>
    </xf>
    <xf numFmtId="1" fontId="52" fillId="8" borderId="11" xfId="0" applyNumberFormat="1" applyFont="1" applyFill="1" applyBorder="1" applyAlignment="1">
      <alignment horizontal="center" vertical="center" wrapText="1"/>
    </xf>
    <xf numFmtId="10" fontId="52" fillId="8" borderId="10" xfId="0" applyNumberFormat="1" applyFont="1" applyFill="1" applyBorder="1" applyAlignment="1">
      <alignment horizontal="center" vertical="center" wrapText="1"/>
    </xf>
    <xf numFmtId="10" fontId="52" fillId="8" borderId="16" xfId="0" applyNumberFormat="1" applyFont="1" applyFill="1" applyBorder="1" applyAlignment="1">
      <alignment horizontal="center" vertical="center" wrapText="1"/>
    </xf>
    <xf numFmtId="0" fontId="87" fillId="0" borderId="50" xfId="0" applyFont="1" applyBorder="1" applyAlignment="1">
      <alignment horizontal="left" vertical="top" wrapText="1"/>
    </xf>
    <xf numFmtId="0" fontId="87" fillId="0" borderId="49" xfId="0" applyFont="1" applyBorder="1" applyAlignment="1">
      <alignment horizontal="left" vertical="top" wrapText="1"/>
    </xf>
    <xf numFmtId="0" fontId="46" fillId="0" borderId="14" xfId="0" applyFont="1" applyBorder="1" applyAlignment="1">
      <alignment horizontal="left" vertical="center" wrapText="1"/>
    </xf>
    <xf numFmtId="1" fontId="87" fillId="8" borderId="1" xfId="0" applyNumberFormat="1" applyFont="1" applyFill="1" applyBorder="1" applyAlignment="1">
      <alignment horizontal="center" vertical="center" wrapText="1"/>
    </xf>
    <xf numFmtId="0" fontId="87" fillId="0" borderId="47" xfId="0" applyFont="1" applyBorder="1" applyAlignment="1">
      <alignment horizontal="center" vertical="center" wrapText="1"/>
    </xf>
    <xf numFmtId="0" fontId="87" fillId="0" borderId="49"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48" xfId="0" applyFont="1" applyBorder="1" applyAlignment="1">
      <alignment horizontal="center" vertical="center" wrapText="1" readingOrder="1"/>
    </xf>
    <xf numFmtId="0" fontId="87" fillId="0" borderId="16" xfId="0" applyFont="1" applyBorder="1" applyAlignment="1">
      <alignment horizontal="center" vertical="center" wrapText="1" readingOrder="1"/>
    </xf>
    <xf numFmtId="0" fontId="87" fillId="0" borderId="12" xfId="0" applyFont="1" applyBorder="1" applyAlignment="1">
      <alignment horizontal="center" vertical="center" wrapText="1" readingOrder="1"/>
    </xf>
    <xf numFmtId="10" fontId="87" fillId="0" borderId="1" xfId="0" applyNumberFormat="1" applyFont="1" applyBorder="1" applyAlignment="1">
      <alignment horizontal="center" vertical="center" wrapText="1" readingOrder="1"/>
    </xf>
    <xf numFmtId="0" fontId="46" fillId="8" borderId="6" xfId="2" applyFont="1" applyFill="1" applyBorder="1" applyAlignment="1">
      <alignment horizontal="center" vertical="center" wrapText="1"/>
    </xf>
    <xf numFmtId="1" fontId="52" fillId="8" borderId="2" xfId="0" applyNumberFormat="1" applyFont="1" applyFill="1" applyBorder="1" applyAlignment="1">
      <alignment horizontal="center" vertical="center" wrapText="1"/>
    </xf>
    <xf numFmtId="1" fontId="52" fillId="8" borderId="3" xfId="0" applyNumberFormat="1" applyFont="1" applyFill="1" applyBorder="1" applyAlignment="1">
      <alignment horizontal="center" vertical="center" wrapText="1"/>
    </xf>
    <xf numFmtId="1" fontId="52" fillId="8" borderId="4" xfId="0" applyNumberFormat="1" applyFont="1" applyFill="1" applyBorder="1" applyAlignment="1">
      <alignment horizontal="center" vertical="center" wrapText="1"/>
    </xf>
    <xf numFmtId="0" fontId="87" fillId="8" borderId="50" xfId="0" applyFont="1" applyFill="1" applyBorder="1" applyAlignment="1">
      <alignment horizontal="center" vertical="center" wrapText="1" readingOrder="1"/>
    </xf>
    <xf numFmtId="0" fontId="87" fillId="8" borderId="49" xfId="0" applyFont="1" applyFill="1" applyBorder="1" applyAlignment="1">
      <alignment horizontal="center" vertical="center" wrapText="1" readingOrder="1"/>
    </xf>
    <xf numFmtId="0" fontId="87" fillId="8" borderId="51" xfId="0" applyFont="1" applyFill="1" applyBorder="1" applyAlignment="1">
      <alignment horizontal="center" vertical="center" wrapText="1" readingOrder="1"/>
    </xf>
    <xf numFmtId="0" fontId="87" fillId="8" borderId="14" xfId="0" applyFont="1" applyFill="1" applyBorder="1" applyAlignment="1">
      <alignment horizontal="center" vertical="center" wrapText="1" readingOrder="1"/>
    </xf>
    <xf numFmtId="0" fontId="87" fillId="8" borderId="10" xfId="0" applyFont="1" applyFill="1" applyBorder="1" applyAlignment="1">
      <alignment horizontal="center" vertical="center" wrapText="1" readingOrder="1"/>
    </xf>
    <xf numFmtId="0" fontId="87" fillId="8" borderId="16" xfId="0" applyFont="1" applyFill="1" applyBorder="1" applyAlignment="1">
      <alignment horizontal="center" vertical="center" wrapText="1" readingOrder="1"/>
    </xf>
    <xf numFmtId="0" fontId="87" fillId="8" borderId="12" xfId="0" applyFont="1" applyFill="1" applyBorder="1" applyAlignment="1">
      <alignment horizontal="center" vertical="center" wrapText="1" readingOrder="1"/>
    </xf>
    <xf numFmtId="0" fontId="87" fillId="0" borderId="27" xfId="2" applyFont="1" applyFill="1" applyBorder="1" applyAlignment="1">
      <alignment horizontal="left" vertical="top" wrapText="1"/>
    </xf>
    <xf numFmtId="10" fontId="87" fillId="8" borderId="1" xfId="0" applyNumberFormat="1" applyFont="1" applyFill="1" applyBorder="1" applyAlignment="1">
      <alignment horizontal="center" vertical="center" wrapText="1" readingOrder="1"/>
    </xf>
    <xf numFmtId="0" fontId="87" fillId="8" borderId="2" xfId="2" applyFont="1" applyFill="1" applyBorder="1" applyAlignment="1">
      <alignment horizontal="left" vertical="top" wrapText="1"/>
    </xf>
    <xf numFmtId="0" fontId="87" fillId="8" borderId="3" xfId="2" applyFont="1" applyFill="1" applyBorder="1" applyAlignment="1">
      <alignment horizontal="left" vertical="top" wrapText="1"/>
    </xf>
    <xf numFmtId="0" fontId="46" fillId="8" borderId="9" xfId="2" applyFont="1" applyFill="1" applyBorder="1" applyAlignment="1">
      <alignment horizontal="center" vertical="center" wrapText="1"/>
    </xf>
    <xf numFmtId="0" fontId="46" fillId="8" borderId="11" xfId="2" applyFont="1" applyFill="1" applyBorder="1" applyAlignment="1">
      <alignment horizontal="center" vertical="center" wrapText="1"/>
    </xf>
    <xf numFmtId="0" fontId="46" fillId="8" borderId="13" xfId="2" applyFont="1" applyFill="1" applyBorder="1" applyAlignment="1">
      <alignment horizontal="center" vertical="center" wrapText="1"/>
    </xf>
    <xf numFmtId="9" fontId="46" fillId="8" borderId="6" xfId="1" applyFont="1" applyFill="1" applyBorder="1" applyAlignment="1">
      <alignment horizontal="center" vertical="center" wrapText="1"/>
    </xf>
    <xf numFmtId="1" fontId="87" fillId="8" borderId="11" xfId="1" applyNumberFormat="1" applyFont="1" applyFill="1" applyBorder="1" applyAlignment="1">
      <alignment horizontal="center" vertical="center" wrapText="1"/>
    </xf>
    <xf numFmtId="1" fontId="87" fillId="8" borderId="13" xfId="1" applyNumberFormat="1" applyFont="1" applyFill="1" applyBorder="1" applyAlignment="1">
      <alignment horizontal="center" vertical="center" wrapText="1"/>
    </xf>
    <xf numFmtId="0" fontId="87" fillId="8" borderId="6" xfId="0" applyFont="1" applyFill="1" applyBorder="1" applyAlignment="1">
      <alignment horizontal="center" vertical="center" wrapText="1" readingOrder="1"/>
    </xf>
    <xf numFmtId="10" fontId="52" fillId="8" borderId="65" xfId="0" applyNumberFormat="1" applyFont="1" applyFill="1" applyBorder="1" applyAlignment="1">
      <alignment horizontal="center" vertical="center" wrapText="1" readingOrder="1"/>
    </xf>
    <xf numFmtId="10" fontId="52" fillId="8" borderId="34" xfId="0" applyNumberFormat="1" applyFont="1" applyFill="1" applyBorder="1" applyAlignment="1">
      <alignment horizontal="center" vertical="center" wrapText="1" readingOrder="1"/>
    </xf>
    <xf numFmtId="10" fontId="52" fillId="8" borderId="46" xfId="0" applyNumberFormat="1" applyFont="1" applyFill="1" applyBorder="1" applyAlignment="1">
      <alignment horizontal="center" vertical="center" wrapText="1" readingOrder="1"/>
    </xf>
    <xf numFmtId="0" fontId="87" fillId="0" borderId="1" xfId="0" applyFont="1" applyBorder="1" applyAlignment="1">
      <alignment horizontal="left" vertical="center" wrapText="1"/>
    </xf>
    <xf numFmtId="0" fontId="46" fillId="8" borderId="9" xfId="0" applyFont="1" applyFill="1" applyBorder="1" applyAlignment="1">
      <alignment horizontal="center" vertical="center" wrapText="1" readingOrder="1"/>
    </xf>
    <xf numFmtId="0" fontId="46" fillId="8" borderId="11" xfId="0" applyFont="1" applyFill="1" applyBorder="1" applyAlignment="1">
      <alignment horizontal="center" vertical="center" wrapText="1" readingOrder="1"/>
    </xf>
    <xf numFmtId="0" fontId="46" fillId="8" borderId="13" xfId="0" applyFont="1" applyFill="1" applyBorder="1" applyAlignment="1">
      <alignment horizontal="center" vertical="center" wrapText="1" readingOrder="1"/>
    </xf>
    <xf numFmtId="0" fontId="52" fillId="8" borderId="45" xfId="0" applyFont="1" applyFill="1" applyBorder="1" applyAlignment="1">
      <alignment horizontal="center" vertical="center" wrapText="1" readingOrder="1"/>
    </xf>
    <xf numFmtId="0" fontId="52" fillId="8" borderId="34" xfId="0" applyFont="1" applyFill="1" applyBorder="1" applyAlignment="1">
      <alignment horizontal="center" vertical="center" wrapText="1" readingOrder="1"/>
    </xf>
    <xf numFmtId="0" fontId="52" fillId="8" borderId="46" xfId="0" applyFont="1" applyFill="1" applyBorder="1" applyAlignment="1">
      <alignment horizontal="center" vertical="center" wrapText="1" readingOrder="1"/>
    </xf>
    <xf numFmtId="0" fontId="52" fillId="8" borderId="53" xfId="0" applyFont="1" applyFill="1" applyBorder="1" applyAlignment="1">
      <alignment horizontal="center" vertical="center" wrapText="1" readingOrder="1"/>
    </xf>
    <xf numFmtId="0" fontId="52" fillId="8" borderId="54" xfId="0" applyFont="1" applyFill="1" applyBorder="1" applyAlignment="1">
      <alignment horizontal="center" vertical="center" wrapText="1" readingOrder="1"/>
    </xf>
    <xf numFmtId="0" fontId="52" fillId="8" borderId="55" xfId="0" applyFont="1" applyFill="1" applyBorder="1" applyAlignment="1">
      <alignment horizontal="center" vertical="center" wrapText="1" readingOrder="1"/>
    </xf>
    <xf numFmtId="0" fontId="52" fillId="8" borderId="9" xfId="0" applyFont="1" applyFill="1" applyBorder="1" applyAlignment="1">
      <alignment horizontal="center" vertical="center" wrapText="1" readingOrder="1"/>
    </xf>
    <xf numFmtId="0" fontId="52" fillId="8" borderId="11" xfId="0" applyFont="1" applyFill="1" applyBorder="1" applyAlignment="1">
      <alignment horizontal="center" vertical="center" wrapText="1" readingOrder="1"/>
    </xf>
    <xf numFmtId="0" fontId="52" fillId="8" borderId="13" xfId="0" applyFont="1" applyFill="1" applyBorder="1" applyAlignment="1">
      <alignment horizontal="center" vertical="center" wrapText="1" readingOrder="1"/>
    </xf>
    <xf numFmtId="0" fontId="87" fillId="8" borderId="9" xfId="0" applyFont="1" applyFill="1" applyBorder="1" applyAlignment="1">
      <alignment horizontal="center" vertical="center" wrapText="1" readingOrder="1"/>
    </xf>
    <xf numFmtId="0" fontId="87" fillId="8" borderId="13" xfId="0" applyFont="1" applyFill="1" applyBorder="1" applyAlignment="1">
      <alignment horizontal="center" vertical="center" wrapText="1" readingOrder="1"/>
    </xf>
    <xf numFmtId="10" fontId="87" fillId="8" borderId="9" xfId="0" applyNumberFormat="1" applyFont="1" applyFill="1" applyBorder="1" applyAlignment="1">
      <alignment horizontal="center" vertical="center" wrapText="1" readingOrder="1"/>
    </xf>
    <xf numFmtId="0" fontId="87" fillId="8" borderId="11" xfId="0" applyFont="1" applyFill="1" applyBorder="1" applyAlignment="1">
      <alignment horizontal="center" vertical="center" wrapText="1" readingOrder="1"/>
    </xf>
    <xf numFmtId="0" fontId="87" fillId="8" borderId="6" xfId="0" applyFont="1" applyFill="1" applyBorder="1" applyAlignment="1">
      <alignment horizontal="left" vertical="center" wrapText="1" readingOrder="1"/>
    </xf>
    <xf numFmtId="0" fontId="46" fillId="8" borderId="14" xfId="2" applyFont="1" applyFill="1" applyBorder="1" applyAlignment="1">
      <alignment horizontal="center" vertical="center" wrapText="1"/>
    </xf>
    <xf numFmtId="1" fontId="87" fillId="8" borderId="9" xfId="1"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91" fillId="8" borderId="2" xfId="0" applyFont="1" applyFill="1" applyBorder="1" applyAlignment="1">
      <alignment horizontal="center" vertical="center" textRotation="90" wrapText="1"/>
    </xf>
    <xf numFmtId="0" fontId="91" fillId="8" borderId="4" xfId="0" applyFont="1" applyFill="1" applyBorder="1" applyAlignment="1">
      <alignment horizontal="center" vertical="center" textRotation="90" wrapText="1"/>
    </xf>
    <xf numFmtId="0" fontId="87" fillId="8" borderId="4" xfId="2" applyFont="1" applyFill="1" applyBorder="1" applyAlignment="1">
      <alignment horizontal="left" vertical="top" wrapText="1"/>
    </xf>
    <xf numFmtId="0" fontId="87" fillId="8" borderId="6" xfId="0" applyFont="1" applyFill="1" applyBorder="1" applyAlignment="1">
      <alignment horizontal="left" vertical="top" wrapText="1" readingOrder="1"/>
    </xf>
    <xf numFmtId="9" fontId="46" fillId="8" borderId="14" xfId="1" applyFont="1" applyFill="1" applyBorder="1" applyAlignment="1">
      <alignment horizontal="center" vertical="center" wrapText="1"/>
    </xf>
    <xf numFmtId="0" fontId="52" fillId="0" borderId="6" xfId="0" applyFont="1" applyBorder="1" applyAlignment="1">
      <alignment horizontal="center" vertical="center" wrapText="1" readingOrder="1"/>
    </xf>
    <xf numFmtId="0" fontId="52" fillId="0" borderId="6" xfId="0" applyFont="1" applyBorder="1" applyAlignment="1">
      <alignment horizontal="left" vertical="center" wrapText="1" readingOrder="1"/>
    </xf>
    <xf numFmtId="10" fontId="52" fillId="0" borderId="9" xfId="0" applyNumberFormat="1"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3" xfId="0" applyFont="1" applyBorder="1" applyAlignment="1">
      <alignment horizontal="center" vertical="center" wrapText="1" readingOrder="1"/>
    </xf>
    <xf numFmtId="10" fontId="52" fillId="0" borderId="11" xfId="0" applyNumberFormat="1" applyFont="1" applyBorder="1" applyAlignment="1">
      <alignment horizontal="center" vertical="center" wrapText="1" readingOrder="1"/>
    </xf>
    <xf numFmtId="0" fontId="52" fillId="0" borderId="9" xfId="0" applyFont="1" applyBorder="1" applyAlignment="1">
      <alignment horizontal="left" vertical="center" wrapText="1" readingOrder="1"/>
    </xf>
    <xf numFmtId="0" fontId="52" fillId="0" borderId="13" xfId="0" applyFont="1" applyBorder="1" applyAlignment="1">
      <alignment horizontal="left" vertical="center" wrapText="1" readingOrder="1"/>
    </xf>
    <xf numFmtId="0" fontId="52" fillId="0" borderId="9" xfId="0" applyFont="1" applyBorder="1" applyAlignment="1">
      <alignment horizontal="left" vertical="top" wrapText="1" readingOrder="1"/>
    </xf>
    <xf numFmtId="0" fontId="52" fillId="0" borderId="13" xfId="0" applyFont="1" applyBorder="1" applyAlignment="1">
      <alignment horizontal="left" vertical="top" wrapText="1" readingOrder="1"/>
    </xf>
    <xf numFmtId="9" fontId="46" fillId="0" borderId="6" xfId="0" applyNumberFormat="1" applyFont="1" applyBorder="1" applyAlignment="1">
      <alignment horizontal="center" vertical="center" wrapText="1"/>
    </xf>
    <xf numFmtId="0" fontId="87" fillId="0" borderId="9" xfId="0" applyFont="1" applyBorder="1" applyAlignment="1">
      <alignment horizontal="center" vertical="center" wrapText="1" readingOrder="1"/>
    </xf>
    <xf numFmtId="0" fontId="87" fillId="0" borderId="11" xfId="0" applyFont="1" applyBorder="1" applyAlignment="1">
      <alignment horizontal="center" vertical="center" wrapText="1" readingOrder="1"/>
    </xf>
    <xf numFmtId="0" fontId="87" fillId="0" borderId="13" xfId="0" applyFont="1" applyBorder="1" applyAlignment="1">
      <alignment horizontal="center" vertical="center" wrapText="1" readingOrder="1"/>
    </xf>
    <xf numFmtId="0" fontId="52" fillId="0" borderId="9" xfId="0" applyFont="1" applyBorder="1" applyAlignment="1">
      <alignment horizontal="center" vertical="center" wrapText="1" readingOrder="1"/>
    </xf>
    <xf numFmtId="9" fontId="46" fillId="8" borderId="14" xfId="0" applyNumberFormat="1" applyFont="1" applyFill="1" applyBorder="1" applyAlignment="1">
      <alignment horizontal="center" vertical="center" wrapText="1"/>
    </xf>
    <xf numFmtId="9" fontId="46" fillId="8" borderId="6" xfId="0" applyNumberFormat="1" applyFont="1" applyFill="1" applyBorder="1" applyAlignment="1">
      <alignment horizontal="center" vertical="center" wrapText="1"/>
    </xf>
    <xf numFmtId="9" fontId="52" fillId="8" borderId="6" xfId="0" applyNumberFormat="1" applyFont="1" applyFill="1" applyBorder="1" applyAlignment="1">
      <alignment horizontal="center" vertical="center" wrapText="1"/>
    </xf>
    <xf numFmtId="9" fontId="87" fillId="8" borderId="6" xfId="0" applyNumberFormat="1" applyFont="1" applyFill="1" applyBorder="1" applyAlignment="1">
      <alignment horizontal="left" vertical="center" wrapText="1"/>
    </xf>
    <xf numFmtId="10" fontId="87" fillId="8" borderId="2" xfId="0" applyNumberFormat="1" applyFont="1" applyFill="1" applyBorder="1" applyAlignment="1">
      <alignment horizontal="center" vertical="center" wrapText="1" readingOrder="1"/>
    </xf>
    <xf numFmtId="10" fontId="87" fillId="8" borderId="4" xfId="0" applyNumberFormat="1" applyFont="1" applyFill="1" applyBorder="1" applyAlignment="1">
      <alignment horizontal="center" vertical="center" wrapText="1" readingOrder="1"/>
    </xf>
    <xf numFmtId="0" fontId="52" fillId="8" borderId="53" xfId="2" applyFont="1" applyFill="1" applyBorder="1" applyAlignment="1">
      <alignment horizontal="left" vertical="center" wrapText="1"/>
    </xf>
    <xf numFmtId="0" fontId="52" fillId="8" borderId="54" xfId="2" applyFont="1" applyFill="1" applyBorder="1" applyAlignment="1">
      <alignment horizontal="left" vertical="center" wrapText="1"/>
    </xf>
    <xf numFmtId="0" fontId="87" fillId="8" borderId="50" xfId="0" applyFont="1" applyFill="1" applyBorder="1" applyAlignment="1">
      <alignment horizontal="left" vertical="center" wrapText="1" readingOrder="1"/>
    </xf>
    <xf numFmtId="0" fontId="87" fillId="8" borderId="51" xfId="0" applyFont="1" applyFill="1" applyBorder="1" applyAlignment="1">
      <alignment horizontal="left" vertical="center" wrapText="1" readingOrder="1"/>
    </xf>
    <xf numFmtId="0" fontId="87" fillId="8" borderId="10" xfId="0" applyFont="1" applyFill="1" applyBorder="1" applyAlignment="1">
      <alignment horizontal="left" vertical="center" wrapText="1" readingOrder="1"/>
    </xf>
    <xf numFmtId="0" fontId="87" fillId="8" borderId="12" xfId="0" applyFont="1" applyFill="1" applyBorder="1" applyAlignment="1">
      <alignment horizontal="left" vertical="center" wrapText="1" readingOrder="1"/>
    </xf>
    <xf numFmtId="0" fontId="87" fillId="8" borderId="3" xfId="0" applyFont="1" applyFill="1" applyBorder="1" applyAlignment="1">
      <alignment horizontal="center" vertical="center" wrapText="1" readingOrder="1"/>
    </xf>
    <xf numFmtId="0" fontId="87" fillId="8" borderId="4" xfId="0" applyFont="1" applyFill="1" applyBorder="1" applyAlignment="1">
      <alignment horizontal="center" vertical="center" wrapText="1" readingOrder="1"/>
    </xf>
    <xf numFmtId="0" fontId="87" fillId="8" borderId="50" xfId="2" applyFont="1" applyFill="1" applyBorder="1" applyAlignment="1">
      <alignment horizontal="left" vertical="top" wrapText="1"/>
    </xf>
    <xf numFmtId="0" fontId="87" fillId="8" borderId="51" xfId="2" applyFont="1" applyFill="1" applyBorder="1" applyAlignment="1">
      <alignment horizontal="left" vertical="top" wrapText="1"/>
    </xf>
    <xf numFmtId="0" fontId="87" fillId="8" borderId="26" xfId="0" applyFont="1" applyFill="1" applyBorder="1" applyAlignment="1">
      <alignment horizontal="left" vertical="center" wrapText="1" readingOrder="1"/>
    </xf>
    <xf numFmtId="0" fontId="87" fillId="8" borderId="5" xfId="0" applyFont="1" applyFill="1" applyBorder="1" applyAlignment="1">
      <alignment horizontal="left" vertical="center" wrapText="1" readingOrder="1"/>
    </xf>
    <xf numFmtId="0" fontId="87" fillId="8" borderId="52" xfId="2" applyFont="1" applyFill="1" applyBorder="1" applyAlignment="1">
      <alignment horizontal="left" vertical="top" wrapText="1"/>
    </xf>
    <xf numFmtId="9" fontId="87" fillId="8" borderId="9" xfId="0" applyNumberFormat="1" applyFont="1" applyFill="1" applyBorder="1" applyAlignment="1">
      <alignment horizontal="left" vertical="center" wrapText="1"/>
    </xf>
    <xf numFmtId="9" fontId="87" fillId="8" borderId="11" xfId="0" applyNumberFormat="1" applyFont="1" applyFill="1" applyBorder="1" applyAlignment="1">
      <alignment horizontal="left" vertical="center" wrapText="1"/>
    </xf>
    <xf numFmtId="9" fontId="87" fillId="8" borderId="50" xfId="0" applyNumberFormat="1" applyFont="1" applyFill="1" applyBorder="1" applyAlignment="1">
      <alignment horizontal="left" vertical="top" wrapText="1"/>
    </xf>
    <xf numFmtId="9" fontId="87" fillId="8" borderId="51" xfId="0" applyNumberFormat="1" applyFont="1" applyFill="1" applyBorder="1" applyAlignment="1">
      <alignment horizontal="left" vertical="top" wrapText="1"/>
    </xf>
    <xf numFmtId="0" fontId="87" fillId="8" borderId="49" xfId="0" applyFont="1" applyFill="1" applyBorder="1" applyAlignment="1">
      <alignment horizontal="left" vertical="center" wrapText="1" readingOrder="1"/>
    </xf>
    <xf numFmtId="0" fontId="87" fillId="8" borderId="16" xfId="0" applyFont="1" applyFill="1" applyBorder="1" applyAlignment="1">
      <alignment horizontal="left" vertical="center" wrapText="1" readingOrder="1"/>
    </xf>
    <xf numFmtId="0" fontId="92" fillId="5" borderId="6" xfId="0" applyFont="1" applyFill="1" applyBorder="1" applyAlignment="1">
      <alignment horizontal="center" vertical="center" wrapText="1"/>
    </xf>
    <xf numFmtId="0" fontId="20" fillId="0" borderId="6" xfId="0" applyFont="1" applyBorder="1" applyAlignment="1">
      <alignment horizontal="center" vertical="center" wrapText="1" readingOrder="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center" wrapText="1" readingOrder="1"/>
    </xf>
    <xf numFmtId="0" fontId="29" fillId="8" borderId="6" xfId="0" applyFont="1" applyFill="1" applyBorder="1" applyAlignment="1">
      <alignment horizontal="center" vertical="top" wrapText="1" readingOrder="1"/>
    </xf>
    <xf numFmtId="0" fontId="23" fillId="0" borderId="13" xfId="0" applyFont="1" applyBorder="1" applyAlignment="1">
      <alignment horizontal="center" vertical="center" wrapText="1" readingOrder="1"/>
    </xf>
    <xf numFmtId="1" fontId="23" fillId="8" borderId="33" xfId="0" applyNumberFormat="1" applyFont="1" applyFill="1" applyBorder="1" applyAlignment="1">
      <alignment horizontal="center" vertical="center" wrapText="1" readingOrder="1"/>
    </xf>
    <xf numFmtId="0" fontId="93" fillId="8" borderId="2" xfId="5" applyFont="1" applyFill="1" applyBorder="1" applyAlignment="1">
      <alignment horizontal="center" vertical="center" textRotation="90" wrapText="1"/>
    </xf>
    <xf numFmtId="0" fontId="93" fillId="8" borderId="3" xfId="5" applyFont="1" applyFill="1" applyBorder="1" applyAlignment="1">
      <alignment horizontal="center" vertical="center" textRotation="90" wrapText="1"/>
    </xf>
    <xf numFmtId="0" fontId="93" fillId="8" borderId="4" xfId="5" applyFont="1" applyFill="1" applyBorder="1" applyAlignment="1">
      <alignment horizontal="center" vertical="center" textRotation="90" wrapText="1"/>
    </xf>
    <xf numFmtId="0" fontId="27" fillId="8" borderId="2" xfId="7" applyFont="1" applyFill="1" applyBorder="1" applyAlignment="1">
      <alignment horizontal="center" vertical="center" textRotation="90"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10" fontId="23" fillId="0" borderId="6" xfId="0" applyNumberFormat="1" applyFont="1" applyBorder="1" applyAlignment="1">
      <alignment horizontal="center" vertical="center" wrapText="1" indent="1" readingOrder="1"/>
    </xf>
    <xf numFmtId="0" fontId="23" fillId="0" borderId="6" xfId="0" applyFont="1" applyBorder="1" applyAlignment="1">
      <alignment horizontal="center" vertical="center" wrapText="1" indent="1" readingOrder="1"/>
    </xf>
    <xf numFmtId="0" fontId="23" fillId="0" borderId="6" xfId="0" applyFont="1" applyBorder="1" applyAlignment="1">
      <alignment vertical="center" wrapText="1"/>
    </xf>
    <xf numFmtId="10" fontId="23" fillId="0" borderId="9" xfId="0" applyNumberFormat="1" applyFont="1" applyBorder="1" applyAlignment="1">
      <alignment horizontal="center" vertical="center" wrapText="1" readingOrder="1"/>
    </xf>
    <xf numFmtId="0" fontId="95" fillId="8" borderId="11" xfId="0" applyFont="1" applyFill="1" applyBorder="1" applyAlignment="1">
      <alignment horizontal="center" vertical="center" wrapText="1" readingOrder="1"/>
    </xf>
    <xf numFmtId="0" fontId="95" fillId="8" borderId="13" xfId="0" applyFont="1" applyFill="1" applyBorder="1" applyAlignment="1">
      <alignment horizontal="center" vertical="center" wrapText="1" readingOrder="1"/>
    </xf>
    <xf numFmtId="0" fontId="23" fillId="8" borderId="9" xfId="0" applyFont="1" applyFill="1" applyBorder="1" applyAlignment="1">
      <alignment horizontal="justify" vertical="center" wrapText="1"/>
    </xf>
    <xf numFmtId="0" fontId="23" fillId="8" borderId="13" xfId="0" applyFont="1" applyFill="1" applyBorder="1" applyAlignment="1">
      <alignment horizontal="justify" vertical="center" wrapText="1"/>
    </xf>
    <xf numFmtId="0" fontId="19" fillId="8" borderId="6" xfId="0" applyFont="1" applyFill="1" applyBorder="1" applyAlignment="1">
      <alignment horizontal="center" vertical="center" wrapText="1" readingOrder="1"/>
    </xf>
    <xf numFmtId="0" fontId="19" fillId="8" borderId="6"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9" fillId="0" borderId="6" xfId="0" applyFont="1" applyBorder="1" applyAlignment="1">
      <alignment vertical="center" wrapText="1"/>
    </xf>
    <xf numFmtId="0" fontId="29" fillId="8" borderId="6" xfId="0" applyFont="1" applyFill="1" applyBorder="1" applyAlignment="1">
      <alignment horizontal="justify" vertical="center" wrapText="1"/>
    </xf>
    <xf numFmtId="0" fontId="29" fillId="8" borderId="6" xfId="0" applyFont="1" applyFill="1" applyBorder="1" applyAlignment="1">
      <alignment vertical="center" wrapText="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23" fillId="0" borderId="9"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3" fillId="0" borderId="13" xfId="0" applyFont="1" applyBorder="1" applyAlignment="1">
      <alignment horizontal="left" vertical="center" wrapText="1" readingOrder="1"/>
    </xf>
    <xf numFmtId="10" fontId="23" fillId="0" borderId="9" xfId="0" applyNumberFormat="1" applyFont="1" applyBorder="1" applyAlignment="1">
      <alignment horizontal="center" vertical="center" wrapText="1" indent="1" readingOrder="1"/>
    </xf>
    <xf numFmtId="10" fontId="23" fillId="0" borderId="11" xfId="0" applyNumberFormat="1" applyFont="1" applyBorder="1" applyAlignment="1">
      <alignment horizontal="center" vertical="center" wrapText="1" indent="1" readingOrder="1"/>
    </xf>
    <xf numFmtId="10" fontId="23" fillId="0" borderId="13" xfId="0" applyNumberFormat="1" applyFont="1" applyBorder="1" applyAlignment="1">
      <alignment horizontal="center" vertical="center" wrapText="1" indent="1" readingOrder="1"/>
    </xf>
    <xf numFmtId="0" fontId="23" fillId="0" borderId="6" xfId="0" applyFont="1" applyBorder="1" applyAlignment="1">
      <alignment horizontal="left" vertical="center" wrapText="1" readingOrder="1"/>
    </xf>
    <xf numFmtId="10" fontId="23" fillId="0" borderId="6" xfId="1" applyNumberFormat="1" applyFont="1" applyBorder="1" applyAlignment="1">
      <alignment horizontal="center" vertical="center" wrapText="1" indent="1" readingOrder="1"/>
    </xf>
    <xf numFmtId="0" fontId="22" fillId="8" borderId="6" xfId="0" applyFont="1" applyFill="1" applyBorder="1" applyAlignment="1">
      <alignment horizontal="center" vertical="center" wrapText="1" readingOrder="1"/>
    </xf>
    <xf numFmtId="0" fontId="23" fillId="8" borderId="9" xfId="0" applyFont="1" applyFill="1" applyBorder="1" applyAlignment="1">
      <alignment vertical="center" wrapText="1"/>
    </xf>
    <xf numFmtId="0" fontId="23" fillId="8" borderId="13" xfId="0" applyFont="1" applyFill="1" applyBorder="1" applyAlignment="1">
      <alignment vertical="center" wrapText="1"/>
    </xf>
    <xf numFmtId="10" fontId="23" fillId="8" borderId="9" xfId="0" applyNumberFormat="1" applyFont="1" applyFill="1" applyBorder="1" applyAlignment="1">
      <alignment horizontal="center" vertical="center" wrapText="1" readingOrder="1"/>
    </xf>
    <xf numFmtId="10" fontId="23" fillId="8" borderId="11" xfId="0" applyNumberFormat="1" applyFont="1" applyFill="1" applyBorder="1" applyAlignment="1">
      <alignment horizontal="center" vertical="center" wrapText="1" readingOrder="1"/>
    </xf>
    <xf numFmtId="10" fontId="23" fillId="8" borderId="13" xfId="0" applyNumberFormat="1" applyFont="1" applyFill="1" applyBorder="1" applyAlignment="1">
      <alignment horizontal="center" vertical="center" wrapText="1" readingOrder="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10" fontId="23" fillId="8" borderId="9" xfId="0" applyNumberFormat="1" applyFont="1" applyFill="1" applyBorder="1" applyAlignment="1">
      <alignment horizontal="center" vertical="center" readingOrder="1"/>
    </xf>
    <xf numFmtId="10" fontId="23" fillId="8" borderId="11" xfId="0" applyNumberFormat="1" applyFont="1" applyFill="1" applyBorder="1" applyAlignment="1">
      <alignment horizontal="center" vertical="center" readingOrder="1"/>
    </xf>
    <xf numFmtId="10" fontId="23" fillId="8" borderId="13" xfId="0" applyNumberFormat="1" applyFont="1" applyFill="1" applyBorder="1" applyAlignment="1">
      <alignment horizontal="center" vertical="center" readingOrder="1"/>
    </xf>
    <xf numFmtId="164" fontId="23" fillId="8" borderId="6" xfId="3" applyNumberFormat="1" applyFont="1" applyFill="1" applyBorder="1" applyAlignment="1">
      <alignment horizontal="justify" vertical="center" wrapText="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0" fontId="23" fillId="8" borderId="6" xfId="0" applyFont="1" applyFill="1" applyBorder="1" applyAlignment="1">
      <alignment horizontal="justify" vertical="top" wrapText="1"/>
    </xf>
    <xf numFmtId="10" fontId="55" fillId="8" borderId="123" xfId="0" applyNumberFormat="1" applyFont="1" applyFill="1" applyBorder="1" applyAlignment="1">
      <alignment horizontal="center" vertical="center"/>
    </xf>
    <xf numFmtId="0" fontId="55" fillId="8" borderId="123" xfId="0" applyFont="1" applyFill="1" applyBorder="1" applyAlignment="1">
      <alignment horizontal="center" vertical="center"/>
    </xf>
    <xf numFmtId="49" fontId="23" fillId="8" borderId="6" xfId="0" applyNumberFormat="1" applyFont="1" applyFill="1" applyBorder="1" applyAlignment="1">
      <alignment horizontal="center" vertical="center" wrapText="1" readingOrder="1"/>
    </xf>
    <xf numFmtId="10" fontId="23" fillId="8" borderId="6" xfId="0" applyNumberFormat="1" applyFont="1" applyFill="1" applyBorder="1" applyAlignment="1">
      <alignment horizontal="center" vertical="center" wrapText="1" indent="1" readingOrder="1"/>
    </xf>
    <xf numFmtId="0" fontId="23" fillId="8" borderId="6" xfId="0" applyFont="1" applyFill="1" applyBorder="1" applyAlignment="1">
      <alignment horizontal="center" vertical="center" wrapText="1" indent="1" readingOrder="1"/>
    </xf>
    <xf numFmtId="0" fontId="22" fillId="8" borderId="6" xfId="0" applyFont="1" applyFill="1" applyBorder="1" applyAlignment="1">
      <alignment horizontal="justify" vertical="center" wrapText="1"/>
    </xf>
    <xf numFmtId="0" fontId="22" fillId="8" borderId="9" xfId="0" applyFont="1" applyFill="1" applyBorder="1" applyAlignment="1">
      <alignment horizontal="center" vertical="center" wrapText="1" readingOrder="1"/>
    </xf>
    <xf numFmtId="0" fontId="22" fillId="8" borderId="11" xfId="0" applyFont="1" applyFill="1" applyBorder="1" applyAlignment="1">
      <alignment horizontal="center" vertical="center" wrapText="1" readingOrder="1"/>
    </xf>
    <xf numFmtId="0" fontId="22" fillId="8" borderId="13" xfId="0" applyFont="1" applyFill="1" applyBorder="1" applyAlignment="1">
      <alignment horizontal="center" vertical="center" wrapText="1" readingOrder="1"/>
    </xf>
    <xf numFmtId="164" fontId="23" fillId="0" borderId="6" xfId="3" applyNumberFormat="1" applyFont="1" applyFill="1" applyBorder="1" applyAlignment="1">
      <alignment horizontal="center" vertical="center" wrapText="1"/>
    </xf>
    <xf numFmtId="0" fontId="19" fillId="8" borderId="9" xfId="0" applyFont="1" applyFill="1" applyBorder="1" applyAlignment="1">
      <alignment horizontal="center" vertical="center" wrapText="1" readingOrder="1"/>
    </xf>
    <xf numFmtId="164" fontId="29" fillId="8" borderId="6" xfId="3" applyNumberFormat="1" applyFont="1" applyFill="1" applyBorder="1" applyAlignment="1">
      <alignment horizontal="justify" vertical="center" wrapText="1"/>
    </xf>
    <xf numFmtId="10" fontId="23" fillId="0" borderId="6" xfId="3" applyNumberFormat="1" applyFont="1" applyFill="1" applyBorder="1" applyAlignment="1">
      <alignment horizontal="center" vertical="center" wrapText="1" indent="1"/>
    </xf>
    <xf numFmtId="164" fontId="29" fillId="8" borderId="6" xfId="3" applyNumberFormat="1" applyFont="1" applyFill="1" applyBorder="1" applyAlignment="1">
      <alignment horizontal="justify" vertical="top" wrapText="1"/>
    </xf>
    <xf numFmtId="0" fontId="28" fillId="8" borderId="2" xfId="5" applyFont="1" applyFill="1" applyBorder="1" applyAlignment="1">
      <alignment horizontal="center" vertical="center" textRotation="90"/>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10" fontId="55" fillId="8" borderId="2" xfId="0" applyNumberFormat="1" applyFont="1" applyFill="1" applyBorder="1" applyAlignment="1">
      <alignment horizontal="center" vertical="center"/>
    </xf>
    <xf numFmtId="10" fontId="55" fillId="8" borderId="3" xfId="0" applyNumberFormat="1" applyFont="1" applyFill="1" applyBorder="1" applyAlignment="1">
      <alignment horizontal="center" vertical="center"/>
    </xf>
    <xf numFmtId="0" fontId="97" fillId="8" borderId="6" xfId="0" applyFont="1" applyFill="1" applyBorder="1" applyAlignment="1">
      <alignment horizontal="justify" vertical="center" wrapText="1"/>
    </xf>
    <xf numFmtId="10" fontId="55" fillId="8" borderId="4" xfId="0" applyNumberFormat="1" applyFont="1" applyFill="1" applyBorder="1" applyAlignment="1">
      <alignment horizontal="center" vertical="center"/>
    </xf>
    <xf numFmtId="1" fontId="23" fillId="8" borderId="6" xfId="0" applyNumberFormat="1" applyFont="1" applyFill="1" applyBorder="1" applyAlignment="1">
      <alignment horizontal="center" vertical="center" wrapText="1" readingOrder="1"/>
    </xf>
    <xf numFmtId="10" fontId="23" fillId="8" borderId="6" xfId="0" applyNumberFormat="1" applyFont="1" applyFill="1" applyBorder="1" applyAlignment="1">
      <alignment horizontal="center" vertical="center" wrapText="1" readingOrder="1"/>
    </xf>
    <xf numFmtId="10"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26" fillId="8" borderId="9" xfId="0" applyFont="1" applyFill="1" applyBorder="1" applyAlignment="1">
      <alignment horizontal="center" vertical="center" wrapText="1" readingOrder="1"/>
    </xf>
    <xf numFmtId="0" fontId="26" fillId="8" borderId="11" xfId="0" applyFont="1" applyFill="1" applyBorder="1" applyAlignment="1">
      <alignment horizontal="center" vertical="center" wrapText="1" readingOrder="1"/>
    </xf>
    <xf numFmtId="0" fontId="26" fillId="8" borderId="13" xfId="0" applyFont="1" applyFill="1" applyBorder="1" applyAlignment="1">
      <alignment horizontal="center" vertical="center" wrapText="1" readingOrder="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0" borderId="9" xfId="0" applyFont="1" applyBorder="1" applyAlignment="1">
      <alignment vertical="center" wrapText="1" readingOrder="1"/>
    </xf>
    <xf numFmtId="0" fontId="95" fillId="0" borderId="13" xfId="0" applyFont="1" applyBorder="1" applyAlignment="1">
      <alignment vertical="center" wrapText="1" readingOrder="1"/>
    </xf>
    <xf numFmtId="10" fontId="55" fillId="0" borderId="2" xfId="0" applyNumberFormat="1" applyFont="1" applyBorder="1" applyAlignment="1">
      <alignment horizontal="center" vertical="center"/>
    </xf>
    <xf numFmtId="10" fontId="55" fillId="0" borderId="3" xfId="0" applyNumberFormat="1" applyFont="1" applyBorder="1" applyAlignment="1">
      <alignment horizontal="center" vertical="center"/>
    </xf>
    <xf numFmtId="0" fontId="29" fillId="0" borderId="9" xfId="0" applyFont="1" applyBorder="1" applyAlignment="1">
      <alignment horizontal="left" vertical="center" wrapText="1" readingOrder="1"/>
    </xf>
    <xf numFmtId="0" fontId="23" fillId="8" borderId="6" xfId="0" applyFont="1" applyFill="1" applyBorder="1" applyAlignment="1">
      <alignment horizontal="justify" vertical="center" wrapText="1" readingOrder="1"/>
    </xf>
    <xf numFmtId="0" fontId="29" fillId="0" borderId="13" xfId="0" applyFont="1" applyBorder="1" applyAlignment="1">
      <alignment horizontal="left" vertical="center" wrapText="1" readingOrder="1"/>
    </xf>
    <xf numFmtId="1" fontId="23" fillId="8" borderId="11" xfId="0" applyNumberFormat="1" applyFont="1" applyFill="1" applyBorder="1" applyAlignment="1">
      <alignment horizontal="center" vertical="center" readingOrder="1"/>
    </xf>
    <xf numFmtId="1" fontId="23" fillId="8" borderId="13" xfId="0" applyNumberFormat="1" applyFont="1" applyFill="1" applyBorder="1" applyAlignment="1">
      <alignment horizontal="center" vertical="center" readingOrder="1"/>
    </xf>
    <xf numFmtId="0" fontId="29" fillId="0" borderId="6" xfId="0" applyFont="1" applyBorder="1" applyAlignment="1">
      <alignment horizontal="left" vertical="center" wrapText="1" readingOrder="1"/>
    </xf>
    <xf numFmtId="0" fontId="95" fillId="0" borderId="11" xfId="0" applyFont="1" applyBorder="1" applyAlignment="1">
      <alignment vertical="center" wrapText="1" readingOrder="1"/>
    </xf>
    <xf numFmtId="0" fontId="94" fillId="0" borderId="6" xfId="0" applyFont="1" applyBorder="1" applyAlignment="1">
      <alignment horizontal="left" vertical="center" wrapText="1" readingOrder="1"/>
    </xf>
    <xf numFmtId="0" fontId="23" fillId="0" borderId="6" xfId="0" applyFont="1" applyBorder="1" applyAlignment="1">
      <alignment horizontal="justify" vertical="center" wrapText="1" readingOrder="1"/>
    </xf>
    <xf numFmtId="0" fontId="10" fillId="0" borderId="124" xfId="0" applyFont="1" applyBorder="1" applyAlignment="1">
      <alignment horizontal="center" vertical="center"/>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layout>
        <c:manualLayout>
          <c:xMode val="edge"/>
          <c:yMode val="edge"/>
          <c:x val="0.34470978352928106"/>
          <c:y val="3.99345115935861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'1.INSTITUCIONALIDAD IV TRI2024'!$Q$2:$T$2</c:f>
              <c:strCache>
                <c:ptCount val="4"/>
                <c:pt idx="0">
                  <c:v>EVALUACIÓN 
TRIM I</c:v>
                </c:pt>
                <c:pt idx="1">
                  <c:v>EVALUACIÓN 
TRIM II</c:v>
                </c:pt>
                <c:pt idx="2">
                  <c:v>EVALUACIÓN 
TRIM III</c:v>
                </c:pt>
                <c:pt idx="3">
                  <c:v>EVALUACIÓN
 TRIM IV</c:v>
                </c:pt>
              </c:strCache>
            </c:strRef>
          </c:cat>
          <c:val>
            <c:numRef>
              <c:f>'1.INSTITUCIONALIDAD IV TRI2024'!$Q$79:$T$79</c:f>
              <c:numCache>
                <c:formatCode>0.00%</c:formatCode>
                <c:ptCount val="4"/>
                <c:pt idx="0">
                  <c:v>0.12807692307692309</c:v>
                </c:pt>
                <c:pt idx="1">
                  <c:v>0.43192307692307685</c:v>
                </c:pt>
                <c:pt idx="2">
                  <c:v>0.65326923076923071</c:v>
                </c:pt>
                <c:pt idx="3">
                  <c:v>0.99999999999999956</c:v>
                </c:pt>
              </c:numCache>
            </c:numRef>
          </c:val>
          <c:extLst>
            <c:ext xmlns:c16="http://schemas.microsoft.com/office/drawing/2014/chart" uri="{C3380CC4-5D6E-409C-BE32-E72D297353CC}">
              <c16:uniqueId val="{00000000-BD67-41B9-A109-05870D806859}"/>
            </c:ext>
          </c:extLst>
        </c:ser>
        <c:ser>
          <c:idx val="1"/>
          <c:order val="1"/>
          <c:tx>
            <c:v>EJECUTADO</c:v>
          </c:tx>
          <c:spPr>
            <a:solidFill>
              <a:schemeClr val="accent2"/>
            </a:solidFill>
            <a:ln>
              <a:noFill/>
            </a:ln>
            <a:effectLst/>
          </c:spPr>
          <c:invertIfNegative val="0"/>
          <c:cat>
            <c:strRef>
              <c:f>'1.INSTITUCIONALIDAD IV TRI2024'!$Q$2:$T$2</c:f>
              <c:strCache>
                <c:ptCount val="4"/>
                <c:pt idx="0">
                  <c:v>EVALUACIÓN 
TRIM I</c:v>
                </c:pt>
                <c:pt idx="1">
                  <c:v>EVALUACIÓN 
TRIM II</c:v>
                </c:pt>
                <c:pt idx="2">
                  <c:v>EVALUACIÓN 
TRIM III</c:v>
                </c:pt>
                <c:pt idx="3">
                  <c:v>EVALUACIÓN
 TRIM IV</c:v>
                </c:pt>
              </c:strCache>
            </c:strRef>
          </c:cat>
          <c:val>
            <c:numRef>
              <c:f>'1.INSTITUCIONALIDAD IV TRI2024'!$Q$80:$T$80</c:f>
              <c:numCache>
                <c:formatCode>0.00%</c:formatCode>
                <c:ptCount val="4"/>
                <c:pt idx="0">
                  <c:v>0.10055769230769231</c:v>
                </c:pt>
                <c:pt idx="1">
                  <c:v>0.38425384615384611</c:v>
                </c:pt>
                <c:pt idx="2">
                  <c:v>0.67238461538461547</c:v>
                </c:pt>
                <c:pt idx="3">
                  <c:v>0.89015384615384585</c:v>
                </c:pt>
              </c:numCache>
            </c:numRef>
          </c:val>
          <c:extLst>
            <c:ext xmlns:c16="http://schemas.microsoft.com/office/drawing/2014/chart" uri="{C3380CC4-5D6E-409C-BE32-E72D297353CC}">
              <c16:uniqueId val="{00000001-BD67-41B9-A109-05870D806859}"/>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a:t>
            </a:r>
          </a:p>
          <a:p>
            <a:pPr>
              <a:defRPr/>
            </a:pPr>
            <a:r>
              <a:rPr lang="en-US" baseline="0"/>
              <a:t> </a:t>
            </a:r>
            <a:r>
              <a:rPr lang="en-US"/>
              <a:t>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IV TRIM 2024'!$Q$2:$T$2</c:f>
              <c:strCache>
                <c:ptCount val="4"/>
                <c:pt idx="0">
                  <c:v>EVALUACIÓN 
TRIM I</c:v>
                </c:pt>
                <c:pt idx="1">
                  <c:v>EVALUACIÓN 
TRIM II</c:v>
                </c:pt>
                <c:pt idx="2">
                  <c:v>EVALUACIÓN 
TRIM III</c:v>
                </c:pt>
                <c:pt idx="3">
                  <c:v>EVALUACIÓN
 TRIM IV</c:v>
                </c:pt>
              </c:strCache>
            </c:strRef>
          </c:cat>
          <c:val>
            <c:numRef>
              <c:f>'2. CONECTIVIDAD IV TRIM 2024'!$Q$55:$T$55</c:f>
              <c:numCache>
                <c:formatCode>0.00%</c:formatCode>
                <c:ptCount val="4"/>
                <c:pt idx="0">
                  <c:v>9.3055555555555558E-2</c:v>
                </c:pt>
                <c:pt idx="1">
                  <c:v>0.40777777777777779</c:v>
                </c:pt>
                <c:pt idx="2">
                  <c:v>0.64611111111111119</c:v>
                </c:pt>
                <c:pt idx="3">
                  <c:v>0.99999999999999978</c:v>
                </c:pt>
              </c:numCache>
            </c:numRef>
          </c:val>
          <c:extLst>
            <c:ext xmlns:c16="http://schemas.microsoft.com/office/drawing/2014/chart" uri="{C3380CC4-5D6E-409C-BE32-E72D297353CC}">
              <c16:uniqueId val="{00000000-6B42-4734-81EF-E59C748193F8}"/>
            </c:ext>
          </c:extLst>
        </c:ser>
        <c:ser>
          <c:idx val="1"/>
          <c:order val="1"/>
          <c:tx>
            <c:v>EJECUTADO</c:v>
          </c:tx>
          <c:spPr>
            <a:solidFill>
              <a:schemeClr val="accent2"/>
            </a:solidFill>
            <a:ln>
              <a:noFill/>
            </a:ln>
            <a:effectLst/>
          </c:spPr>
          <c:invertIfNegative val="0"/>
          <c:cat>
            <c:strRef>
              <c:f>'2. CONECTIVIDAD IV TRIM 2024'!$Q$2:$T$2</c:f>
              <c:strCache>
                <c:ptCount val="4"/>
                <c:pt idx="0">
                  <c:v>EVALUACIÓN 
TRIM I</c:v>
                </c:pt>
                <c:pt idx="1">
                  <c:v>EVALUACIÓN 
TRIM II</c:v>
                </c:pt>
                <c:pt idx="2">
                  <c:v>EVALUACIÓN 
TRIM III</c:v>
                </c:pt>
                <c:pt idx="3">
                  <c:v>EVALUACIÓN
 TRIM IV</c:v>
                </c:pt>
              </c:strCache>
            </c:strRef>
          </c:cat>
          <c:val>
            <c:numRef>
              <c:f>'2. CONECTIVIDAD IV TRIM 2024'!$Q$56:$T$56</c:f>
              <c:numCache>
                <c:formatCode>0.00%</c:formatCode>
                <c:ptCount val="4"/>
                <c:pt idx="0">
                  <c:v>4.5833333333333337E-2</c:v>
                </c:pt>
                <c:pt idx="1">
                  <c:v>0.30000000000000004</c:v>
                </c:pt>
                <c:pt idx="2">
                  <c:v>0.45277777777777778</c:v>
                </c:pt>
                <c:pt idx="3">
                  <c:v>0.70027777777777767</c:v>
                </c:pt>
              </c:numCache>
            </c:numRef>
          </c:val>
          <c:extLst>
            <c:ext xmlns:c16="http://schemas.microsoft.com/office/drawing/2014/chart" uri="{C3380CC4-5D6E-409C-BE32-E72D297353CC}">
              <c16:uniqueId val="{00000001-6B42-4734-81EF-E59C748193F8}"/>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layout>
        <c:manualLayout>
          <c:xMode val="edge"/>
          <c:yMode val="edge"/>
          <c:x val="0.2874290048714695"/>
          <c:y val="2.71811538292788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IV TRIM 2024'!$Q$41:$U$41</c15:sqref>
                  </c15:fullRef>
                </c:ext>
              </c:extLst>
              <c:f>'3. COMPETITIVIDAD IV TRIM 2024'!$Q$41:$T$41</c:f>
              <c:numCache>
                <c:formatCode>0.00%</c:formatCode>
                <c:ptCount val="4"/>
                <c:pt idx="0">
                  <c:v>0.16666666666666663</c:v>
                </c:pt>
                <c:pt idx="1">
                  <c:v>0.34833333333333333</c:v>
                </c:pt>
                <c:pt idx="2">
                  <c:v>0.71333333333333326</c:v>
                </c:pt>
                <c:pt idx="3">
                  <c:v>0.99999999999999989</c:v>
                </c:pt>
              </c:numCache>
            </c:numRef>
          </c:val>
          <c:extLst>
            <c:ext xmlns:c16="http://schemas.microsoft.com/office/drawing/2014/chart" uri="{C3380CC4-5D6E-409C-BE32-E72D297353CC}">
              <c16:uniqueId val="{00000000-7638-449F-BAE9-6FE9126140FD}"/>
            </c:ext>
          </c:extLst>
        </c:ser>
        <c:ser>
          <c:idx val="1"/>
          <c:order val="1"/>
          <c:tx>
            <c:v>EJECUTADO</c:v>
          </c:tx>
          <c:spPr>
            <a:solidFill>
              <a:schemeClr val="accent2"/>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 COMPETITIVIDAD IV TRIM 2024'!$Q$42:$U$42</c15:sqref>
                  </c15:fullRef>
                </c:ext>
              </c:extLst>
              <c:f>'3. COMPETITIVIDAD IV TRIM 2024'!$Q$42:$T$42</c:f>
              <c:numCache>
                <c:formatCode>0.00%</c:formatCode>
                <c:ptCount val="4"/>
                <c:pt idx="0">
                  <c:v>0.20833333333333329</c:v>
                </c:pt>
                <c:pt idx="1">
                  <c:v>0.40333333333333327</c:v>
                </c:pt>
                <c:pt idx="2">
                  <c:v>0.63</c:v>
                </c:pt>
                <c:pt idx="3">
                  <c:v>0.79083333333333317</c:v>
                </c:pt>
              </c:numCache>
            </c:numRef>
          </c:val>
          <c:extLst>
            <c:ext xmlns:c16="http://schemas.microsoft.com/office/drawing/2014/chart" uri="{C3380CC4-5D6E-409C-BE32-E72D297353CC}">
              <c16:uniqueId val="{00000001-7638-449F-BAE9-6FE9126140FD}"/>
            </c:ext>
          </c:extLst>
        </c:ser>
        <c:dLbls>
          <c:showLegendKey val="0"/>
          <c:showVal val="0"/>
          <c:showCatName val="0"/>
          <c:showSerName val="0"/>
          <c:showPercent val="0"/>
          <c:showBubbleSize val="0"/>
        </c:dLbls>
        <c:gapWidth val="219"/>
        <c:overlap val="-27"/>
        <c:axId val="389170120"/>
        <c:axId val="389171296"/>
        <c:extLst>
          <c:ext xmlns:c15="http://schemas.microsoft.com/office/drawing/2012/chart" uri="{02D57815-91ED-43cb-92C2-25804820EDAC}">
            <c15:filteredBarSeries>
              <c15:ser>
                <c:idx val="2"/>
                <c:order val="2"/>
                <c:spPr>
                  <a:solidFill>
                    <a:schemeClr val="accent3"/>
                  </a:solidFill>
                  <a:ln>
                    <a:noFill/>
                  </a:ln>
                  <a:effectLst/>
                </c:spPr>
                <c:invertIfNegative val="0"/>
                <c:val>
                  <c:numRef>
                    <c:extLst>
                      <c:ext uri="{02D57815-91ED-43cb-92C2-25804820EDAC}">
                        <c15:fullRef>
                          <c15:sqref>'3. COMPETITIVIDAD IV TRIM 2024'!$Q$2:$T$2</c15:sqref>
                        </c15:fullRef>
                        <c15:formulaRef>
                          <c15:sqref>'3. COMPETITIVIDAD IV TRIM 2024'!$Q$2:$T$2</c15:sqref>
                        </c15:formulaRef>
                      </c:ext>
                    </c:extLst>
                    <c:numCache>
                      <c:formatCode>mmm\-yy</c:formatCode>
                      <c:ptCount val="4"/>
                      <c:pt idx="0">
                        <c:v>0</c:v>
                      </c:pt>
                      <c:pt idx="1">
                        <c:v>0</c:v>
                      </c:pt>
                      <c:pt idx="2">
                        <c:v>0</c:v>
                      </c:pt>
                      <c:pt idx="3">
                        <c:v>0</c:v>
                      </c:pt>
                    </c:numCache>
                  </c:numRef>
                </c:val>
                <c:extLst>
                  <c:ext xmlns:c16="http://schemas.microsoft.com/office/drawing/2014/chart" uri="{C3380CC4-5D6E-409C-BE32-E72D297353CC}">
                    <c16:uniqueId val="{00000002-7638-449F-BAE9-6FE9126140FD}"/>
                  </c:ext>
                </c:extLst>
              </c15:ser>
            </c15:filteredBarSeries>
          </c:ext>
        </c:extLst>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'4.INFRAEST  TRANSF IV TRIM2024'!$Q$2:$T$2</c:f>
              <c:strCache>
                <c:ptCount val="4"/>
                <c:pt idx="0">
                  <c:v>EVALUACIÓN 
TRIM I</c:v>
                </c:pt>
                <c:pt idx="1">
                  <c:v>EVALUACIÓN 
TRIM II</c:v>
                </c:pt>
                <c:pt idx="2">
                  <c:v>EVALUACIÓN 
TRIM III</c:v>
                </c:pt>
                <c:pt idx="3">
                  <c:v>EVALUACIÓN
 TRIM IV</c:v>
                </c:pt>
              </c:strCache>
            </c:strRef>
          </c:cat>
          <c:val>
            <c:numRef>
              <c:f>'4.INFRAEST  TRANSF IV TRIM2024'!$Q$115:$T$115</c:f>
              <c:numCache>
                <c:formatCode>0.00%</c:formatCode>
                <c:ptCount val="4"/>
                <c:pt idx="0">
                  <c:v>0.15562499999999996</c:v>
                </c:pt>
                <c:pt idx="1">
                  <c:v>0.42041071428571436</c:v>
                </c:pt>
                <c:pt idx="2">
                  <c:v>0.69242857142857139</c:v>
                </c:pt>
                <c:pt idx="3">
                  <c:v>1.0000000000000002</c:v>
                </c:pt>
              </c:numCache>
            </c:numRef>
          </c:val>
          <c:extLst>
            <c:ext xmlns:c16="http://schemas.microsoft.com/office/drawing/2014/chart" uri="{C3380CC4-5D6E-409C-BE32-E72D297353CC}">
              <c16:uniqueId val="{00000000-E029-4471-AF21-62EFF6990C7D}"/>
            </c:ext>
          </c:extLst>
        </c:ser>
        <c:ser>
          <c:idx val="1"/>
          <c:order val="1"/>
          <c:tx>
            <c:v>EJECUTADO</c:v>
          </c:tx>
          <c:spPr>
            <a:solidFill>
              <a:schemeClr val="accent2"/>
            </a:solidFill>
            <a:ln>
              <a:noFill/>
            </a:ln>
            <a:effectLst/>
          </c:spPr>
          <c:invertIfNegative val="0"/>
          <c:cat>
            <c:strRef>
              <c:f>'4.INFRAEST  TRANSF IV TRIM2024'!$Q$2:$T$2</c:f>
              <c:strCache>
                <c:ptCount val="4"/>
                <c:pt idx="0">
                  <c:v>EVALUACIÓN 
TRIM I</c:v>
                </c:pt>
                <c:pt idx="1">
                  <c:v>EVALUACIÓN 
TRIM II</c:v>
                </c:pt>
                <c:pt idx="2">
                  <c:v>EVALUACIÓN 
TRIM III</c:v>
                </c:pt>
                <c:pt idx="3">
                  <c:v>EVALUACIÓN
 TRIM IV</c:v>
                </c:pt>
              </c:strCache>
            </c:strRef>
          </c:cat>
          <c:val>
            <c:numRef>
              <c:f>'4.INFRAEST  TRANSF IV TRIM2024'!$Q$116:$T$116</c:f>
              <c:numCache>
                <c:formatCode>0.00%</c:formatCode>
                <c:ptCount val="4"/>
                <c:pt idx="0">
                  <c:v>0.10776785714285717</c:v>
                </c:pt>
                <c:pt idx="1">
                  <c:v>0.33957142857142869</c:v>
                </c:pt>
                <c:pt idx="2">
                  <c:v>0.61005357142857142</c:v>
                </c:pt>
                <c:pt idx="3">
                  <c:v>0.85423214285714322</c:v>
                </c:pt>
              </c:numCache>
            </c:numRef>
          </c:val>
          <c:extLst>
            <c:ext xmlns:c16="http://schemas.microsoft.com/office/drawing/2014/chart" uri="{C3380CC4-5D6E-409C-BE32-E72D297353CC}">
              <c16:uniqueId val="{00000001-E029-4471-AF21-62EFF6990C7D}"/>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'5.SOSTENB AMBIENT IV TRIM2024'!$Q$2:$T$2</c:f>
              <c:strCache>
                <c:ptCount val="4"/>
                <c:pt idx="0">
                  <c:v>EVALUACIÓN 
TRIM I</c:v>
                </c:pt>
                <c:pt idx="1">
                  <c:v>EVALUACIÓN 
TRIM II</c:v>
                </c:pt>
                <c:pt idx="2">
                  <c:v>EVALUACIÓN 
TRIM III</c:v>
                </c:pt>
                <c:pt idx="3">
                  <c:v>EVALUACIÓN
 TRIM IV</c:v>
                </c:pt>
              </c:strCache>
            </c:strRef>
          </c:cat>
          <c:val>
            <c:numRef>
              <c:f>'5.SOSTENB AMBIENT IV TRIM2024'!$Q$73:$T$73</c:f>
              <c:numCache>
                <c:formatCode>0.00%</c:formatCode>
                <c:ptCount val="4"/>
                <c:pt idx="0">
                  <c:v>0.12357142857142858</c:v>
                </c:pt>
                <c:pt idx="1">
                  <c:v>0.33928571428571441</c:v>
                </c:pt>
                <c:pt idx="2">
                  <c:v>0.64071428571428568</c:v>
                </c:pt>
                <c:pt idx="3">
                  <c:v>1</c:v>
                </c:pt>
              </c:numCache>
            </c:numRef>
          </c:val>
          <c:extLst>
            <c:ext xmlns:c16="http://schemas.microsoft.com/office/drawing/2014/chart" uri="{C3380CC4-5D6E-409C-BE32-E72D297353CC}">
              <c16:uniqueId val="{00000000-6E36-479A-9FA5-AF2E17331262}"/>
            </c:ext>
          </c:extLst>
        </c:ser>
        <c:ser>
          <c:idx val="1"/>
          <c:order val="1"/>
          <c:tx>
            <c:v>EJECUTADO</c:v>
          </c:tx>
          <c:spPr>
            <a:solidFill>
              <a:schemeClr val="accent2"/>
            </a:solidFill>
            <a:ln>
              <a:noFill/>
            </a:ln>
            <a:effectLst/>
          </c:spPr>
          <c:invertIfNegative val="0"/>
          <c:cat>
            <c:strRef>
              <c:f>'5.SOSTENB AMBIENT IV TRIM2024'!$Q$2:$T$2</c:f>
              <c:strCache>
                <c:ptCount val="4"/>
                <c:pt idx="0">
                  <c:v>EVALUACIÓN 
TRIM I</c:v>
                </c:pt>
                <c:pt idx="1">
                  <c:v>EVALUACIÓN 
TRIM II</c:v>
                </c:pt>
                <c:pt idx="2">
                  <c:v>EVALUACIÓN 
TRIM III</c:v>
                </c:pt>
                <c:pt idx="3">
                  <c:v>EVALUACIÓN
 TRIM IV</c:v>
                </c:pt>
              </c:strCache>
            </c:strRef>
          </c:cat>
          <c:val>
            <c:numRef>
              <c:f>'5.SOSTENB AMBIENT IV TRIM2024'!$Q$74:$T$74</c:f>
              <c:numCache>
                <c:formatCode>0.00%</c:formatCode>
                <c:ptCount val="4"/>
                <c:pt idx="0">
                  <c:v>5.8142857142857149E-2</c:v>
                </c:pt>
                <c:pt idx="1">
                  <c:v>0.28339285714285722</c:v>
                </c:pt>
                <c:pt idx="2">
                  <c:v>0.52517857142857138</c:v>
                </c:pt>
                <c:pt idx="3">
                  <c:v>0.79374999999999996</c:v>
                </c:pt>
              </c:numCache>
            </c:numRef>
          </c:val>
          <c:extLst>
            <c:ext xmlns:c16="http://schemas.microsoft.com/office/drawing/2014/chart" uri="{C3380CC4-5D6E-409C-BE32-E72D297353CC}">
              <c16:uniqueId val="{00000001-6E36-479A-9FA5-AF2E1733126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a:t>
            </a:r>
          </a:p>
          <a:p>
            <a:pPr>
              <a:defRPr/>
            </a:pPr>
            <a:r>
              <a:rPr lang="en-US"/>
              <a:t>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 CAD SUM IV TRIM2024'!$Q$2:$T$2</c:f>
              <c:strCache>
                <c:ptCount val="4"/>
                <c:pt idx="0">
                  <c:v>EVALUACIÓN 
TRIM I</c:v>
                </c:pt>
                <c:pt idx="1">
                  <c:v>EVALUACIÓN 
TRIM II</c:v>
                </c:pt>
                <c:pt idx="2">
                  <c:v>EVALUACIÓN 
TRIM III</c:v>
                </c:pt>
                <c:pt idx="3">
                  <c:v>EVALUACIÓN
 TRIM IV</c:v>
                </c:pt>
              </c:strCache>
            </c:strRef>
          </c:cat>
          <c:val>
            <c:numRef>
              <c:f>'6. INDUSTR CAD SUM IV TRIM2024'!$Q$65:$T$65</c:f>
              <c:numCache>
                <c:formatCode>0.00%</c:formatCode>
                <c:ptCount val="4"/>
                <c:pt idx="0">
                  <c:v>0.19425000000000001</c:v>
                </c:pt>
                <c:pt idx="1">
                  <c:v>0.48575000000000002</c:v>
                </c:pt>
                <c:pt idx="2">
                  <c:v>0.76349999999999996</c:v>
                </c:pt>
                <c:pt idx="3">
                  <c:v>1.0000000000000002</c:v>
                </c:pt>
              </c:numCache>
            </c:numRef>
          </c:val>
          <c:extLst>
            <c:ext xmlns:c16="http://schemas.microsoft.com/office/drawing/2014/chart" uri="{C3380CC4-5D6E-409C-BE32-E72D297353CC}">
              <c16:uniqueId val="{00000000-65CA-4B0A-A2FA-4A094C366696}"/>
            </c:ext>
          </c:extLst>
        </c:ser>
        <c:ser>
          <c:idx val="1"/>
          <c:order val="1"/>
          <c:tx>
            <c:v>EJECUTADO</c:v>
          </c:tx>
          <c:spPr>
            <a:solidFill>
              <a:schemeClr val="accent2"/>
            </a:solidFill>
            <a:ln>
              <a:noFill/>
            </a:ln>
            <a:effectLst/>
          </c:spPr>
          <c:invertIfNegative val="0"/>
          <c:cat>
            <c:strRef>
              <c:f>'6. INDUSTR CAD SUM IV TRIM2024'!$Q$2:$T$2</c:f>
              <c:strCache>
                <c:ptCount val="4"/>
                <c:pt idx="0">
                  <c:v>EVALUACIÓN 
TRIM I</c:v>
                </c:pt>
                <c:pt idx="1">
                  <c:v>EVALUACIÓN 
TRIM II</c:v>
                </c:pt>
                <c:pt idx="2">
                  <c:v>EVALUACIÓN 
TRIM III</c:v>
                </c:pt>
                <c:pt idx="3">
                  <c:v>EVALUACIÓN
 TRIM IV</c:v>
                </c:pt>
              </c:strCache>
            </c:strRef>
          </c:cat>
          <c:val>
            <c:numRef>
              <c:f>'6. INDUSTR CAD SUM IV TRIM2024'!$Q$66:$T$66</c:f>
              <c:numCache>
                <c:formatCode>0.00%</c:formatCode>
                <c:ptCount val="4"/>
                <c:pt idx="0">
                  <c:v>0.145125</c:v>
                </c:pt>
                <c:pt idx="1">
                  <c:v>0.40799999999999992</c:v>
                </c:pt>
                <c:pt idx="2">
                  <c:v>0.71039999999999981</c:v>
                </c:pt>
                <c:pt idx="3">
                  <c:v>0.87401666666666666</c:v>
                </c:pt>
              </c:numCache>
            </c:numRef>
          </c:val>
          <c:extLst>
            <c:ext xmlns:c16="http://schemas.microsoft.com/office/drawing/2014/chart" uri="{C3380CC4-5D6E-409C-BE32-E72D297353CC}">
              <c16:uniqueId val="{00000001-65CA-4B0A-A2FA-4A094C366696}"/>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a:t>
            </a:r>
            <a:r>
              <a:rPr lang="en-US" baseline="0"/>
              <a:t> </a:t>
            </a:r>
            <a:r>
              <a:rPr lang="en-US"/>
              <a:t>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'7.SEG OPER  AV C IV TRIM 2024 '!$Q$2:$T$2</c:f>
              <c:strCache>
                <c:ptCount val="4"/>
                <c:pt idx="0">
                  <c:v>EVALUACIÓN 
TRIM I</c:v>
                </c:pt>
                <c:pt idx="1">
                  <c:v>EVALUACIÓN 
TRIM II</c:v>
                </c:pt>
                <c:pt idx="2">
                  <c:v>EVALUACIÓN 
TRIM III</c:v>
                </c:pt>
                <c:pt idx="3">
                  <c:v>EVALUACIÓN
 TRIM IV</c:v>
                </c:pt>
              </c:strCache>
            </c:strRef>
          </c:cat>
          <c:val>
            <c:numRef>
              <c:f>'7.SEG OPER  AV C IV TRIM 2024 '!$Q$83:$T$83</c:f>
              <c:numCache>
                <c:formatCode>0.00%</c:formatCode>
                <c:ptCount val="4"/>
                <c:pt idx="0">
                  <c:v>0.1418913043478261</c:v>
                </c:pt>
                <c:pt idx="1">
                  <c:v>0.37243478260869578</c:v>
                </c:pt>
                <c:pt idx="2">
                  <c:v>0.59904347826086946</c:v>
                </c:pt>
                <c:pt idx="3">
                  <c:v>1</c:v>
                </c:pt>
              </c:numCache>
            </c:numRef>
          </c:val>
          <c:extLst>
            <c:ext xmlns:c16="http://schemas.microsoft.com/office/drawing/2014/chart" uri="{C3380CC4-5D6E-409C-BE32-E72D297353CC}">
              <c16:uniqueId val="{00000000-8851-49E1-987A-67B69D130FD2}"/>
            </c:ext>
          </c:extLst>
        </c:ser>
        <c:ser>
          <c:idx val="1"/>
          <c:order val="1"/>
          <c:tx>
            <c:v>EJECUTADO</c:v>
          </c:tx>
          <c:spPr>
            <a:solidFill>
              <a:schemeClr val="accent2"/>
            </a:solidFill>
            <a:ln>
              <a:noFill/>
            </a:ln>
            <a:effectLst/>
          </c:spPr>
          <c:invertIfNegative val="0"/>
          <c:cat>
            <c:strRef>
              <c:f>'7.SEG OPER  AV C IV TRIM 2024 '!$Q$2:$T$2</c:f>
              <c:strCache>
                <c:ptCount val="4"/>
                <c:pt idx="0">
                  <c:v>EVALUACIÓN 
TRIM I</c:v>
                </c:pt>
                <c:pt idx="1">
                  <c:v>EVALUACIÓN 
TRIM II</c:v>
                </c:pt>
                <c:pt idx="2">
                  <c:v>EVALUACIÓN 
TRIM III</c:v>
                </c:pt>
                <c:pt idx="3">
                  <c:v>EVALUACIÓN
 TRIM IV</c:v>
                </c:pt>
              </c:strCache>
            </c:strRef>
          </c:cat>
          <c:val>
            <c:numRef>
              <c:f>'7.SEG OPER  AV C IV TRIM 2024 '!$Q$84:$T$84</c:f>
              <c:numCache>
                <c:formatCode>0.00%</c:formatCode>
                <c:ptCount val="4"/>
                <c:pt idx="0">
                  <c:v>0.12809523264683453</c:v>
                </c:pt>
                <c:pt idx="1">
                  <c:v>0.36215284134248665</c:v>
                </c:pt>
                <c:pt idx="2">
                  <c:v>0.55199892793329364</c:v>
                </c:pt>
                <c:pt idx="3">
                  <c:v>0.79904347826086952</c:v>
                </c:pt>
              </c:numCache>
            </c:numRef>
          </c:val>
          <c:extLst>
            <c:ext xmlns:c16="http://schemas.microsoft.com/office/drawing/2014/chart" uri="{C3380CC4-5D6E-409C-BE32-E72D297353CC}">
              <c16:uniqueId val="{00000001-8851-49E1-987A-67B69D130FD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'8. DESAR TALENTO HMNO IV TRIM '!$Q$2:$T$2</c:f>
              <c:strCache>
                <c:ptCount val="4"/>
                <c:pt idx="0">
                  <c:v>EVALUACIÓN 
TRIM I</c:v>
                </c:pt>
                <c:pt idx="1">
                  <c:v>EVALUACIÓN 
TRIM II</c:v>
                </c:pt>
                <c:pt idx="2">
                  <c:v>EVALUACIÓN 
TRIM III</c:v>
                </c:pt>
                <c:pt idx="3">
                  <c:v>EVALUACIÓN
 TRIM IV</c:v>
                </c:pt>
              </c:strCache>
            </c:strRef>
          </c:cat>
          <c:val>
            <c:numRef>
              <c:f>'8. DESAR TALENTO HMNO IV TRIM '!$Q$85:$T$85</c:f>
              <c:numCache>
                <c:formatCode>0.00%</c:formatCode>
                <c:ptCount val="4"/>
                <c:pt idx="0">
                  <c:v>9.2142857142857165E-2</c:v>
                </c:pt>
                <c:pt idx="1">
                  <c:v>0.40125000000000011</c:v>
                </c:pt>
                <c:pt idx="2">
                  <c:v>0.66607142857142865</c:v>
                </c:pt>
                <c:pt idx="3">
                  <c:v>1</c:v>
                </c:pt>
              </c:numCache>
            </c:numRef>
          </c:val>
          <c:extLst>
            <c:ext xmlns:c16="http://schemas.microsoft.com/office/drawing/2014/chart" uri="{C3380CC4-5D6E-409C-BE32-E72D297353CC}">
              <c16:uniqueId val="{00000000-2868-4852-AB9B-DED7146CA0EC}"/>
            </c:ext>
          </c:extLst>
        </c:ser>
        <c:ser>
          <c:idx val="1"/>
          <c:order val="1"/>
          <c:tx>
            <c:v>EJECUTADO</c:v>
          </c:tx>
          <c:spPr>
            <a:solidFill>
              <a:schemeClr val="accent2"/>
            </a:solidFill>
            <a:ln>
              <a:noFill/>
            </a:ln>
            <a:effectLst/>
          </c:spPr>
          <c:invertIfNegative val="0"/>
          <c:cat>
            <c:strRef>
              <c:f>'8. DESAR TALENTO HMNO IV TRIM '!$Q$2:$T$2</c:f>
              <c:strCache>
                <c:ptCount val="4"/>
                <c:pt idx="0">
                  <c:v>EVALUACIÓN 
TRIM I</c:v>
                </c:pt>
                <c:pt idx="1">
                  <c:v>EVALUACIÓN 
TRIM II</c:v>
                </c:pt>
                <c:pt idx="2">
                  <c:v>EVALUACIÓN 
TRIM III</c:v>
                </c:pt>
                <c:pt idx="3">
                  <c:v>EVALUACIÓN
 TRIM IV</c:v>
                </c:pt>
              </c:strCache>
            </c:strRef>
          </c:cat>
          <c:val>
            <c:numRef>
              <c:f>'8. DESAR TALENTO HMNO IV TRIM '!$Q$86:$T$86</c:f>
              <c:numCache>
                <c:formatCode>0.00%</c:formatCode>
                <c:ptCount val="4"/>
                <c:pt idx="0">
                  <c:v>0.1485357142857143</c:v>
                </c:pt>
                <c:pt idx="1">
                  <c:v>0.43087142857142852</c:v>
                </c:pt>
                <c:pt idx="2">
                  <c:v>0.6199285714285715</c:v>
                </c:pt>
                <c:pt idx="3">
                  <c:v>0.97228571428571431</c:v>
                </c:pt>
              </c:numCache>
            </c:numRef>
          </c:val>
          <c:extLst>
            <c:ext xmlns:c16="http://schemas.microsoft.com/office/drawing/2014/chart" uri="{C3380CC4-5D6E-409C-BE32-E72D297353CC}">
              <c16:uniqueId val="{00000001-2868-4852-AB9B-DED7146CA0EC}"/>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6388364002189716E-2"/>
          <c:y val="0.18111232717044579"/>
          <c:w val="0.89074204906696886"/>
          <c:h val="0.51406553471546856"/>
        </c:manualLayout>
      </c:layout>
      <c:barChart>
        <c:barDir val="col"/>
        <c:grouping val="clustered"/>
        <c:varyColors val="0"/>
        <c:ser>
          <c:idx val="0"/>
          <c:order val="0"/>
          <c:tx>
            <c:v>PROGRAMADO</c:v>
          </c:tx>
          <c:spPr>
            <a:solidFill>
              <a:schemeClr val="accent1"/>
            </a:solidFill>
            <a:ln>
              <a:noFill/>
            </a:ln>
            <a:effectLst/>
          </c:spPr>
          <c:invertIfNegative val="0"/>
          <c:cat>
            <c:strRef>
              <c:f>'9.CONSOL TRANSFORM IV TRIM2024'!$Q$2:$T$2</c:f>
              <c:strCache>
                <c:ptCount val="4"/>
                <c:pt idx="0">
                  <c:v>EVALUACIÓN 
TRIM I</c:v>
                </c:pt>
                <c:pt idx="1">
                  <c:v>EVALUACIÓN 
TRIM II</c:v>
                </c:pt>
                <c:pt idx="2">
                  <c:v>EVALUACIÓN 
TRIM III</c:v>
                </c:pt>
                <c:pt idx="3">
                  <c:v>EVALUACIÓN
 TRIM IV</c:v>
                </c:pt>
              </c:strCache>
            </c:strRef>
          </c:cat>
          <c:val>
            <c:numRef>
              <c:f>'9.CONSOL TRANSFORM IV TRIM2024'!$Q$189:$T$189</c:f>
              <c:numCache>
                <c:formatCode>0.00%</c:formatCode>
                <c:ptCount val="4"/>
                <c:pt idx="0">
                  <c:v>0.19679687499999998</c:v>
                </c:pt>
                <c:pt idx="1">
                  <c:v>0.51367187499999989</c:v>
                </c:pt>
                <c:pt idx="2">
                  <c:v>0.76757812500000011</c:v>
                </c:pt>
                <c:pt idx="3">
                  <c:v>0.99999999999999978</c:v>
                </c:pt>
              </c:numCache>
            </c:numRef>
          </c:val>
          <c:extLst>
            <c:ext xmlns:c16="http://schemas.microsoft.com/office/drawing/2014/chart" uri="{C3380CC4-5D6E-409C-BE32-E72D297353CC}">
              <c16:uniqueId val="{00000000-EB43-49CF-BDE4-A4D7CF2A38C0}"/>
            </c:ext>
          </c:extLst>
        </c:ser>
        <c:ser>
          <c:idx val="1"/>
          <c:order val="1"/>
          <c:tx>
            <c:v>EJECUTADO</c:v>
          </c:tx>
          <c:spPr>
            <a:solidFill>
              <a:schemeClr val="accent2"/>
            </a:solidFill>
            <a:ln>
              <a:noFill/>
            </a:ln>
            <a:effectLst/>
          </c:spPr>
          <c:invertIfNegative val="0"/>
          <c:cat>
            <c:strRef>
              <c:f>'9.CONSOL TRANSFORM IV TRIM2024'!$Q$2:$T$2</c:f>
              <c:strCache>
                <c:ptCount val="4"/>
                <c:pt idx="0">
                  <c:v>EVALUACIÓN 
TRIM I</c:v>
                </c:pt>
                <c:pt idx="1">
                  <c:v>EVALUACIÓN 
TRIM II</c:v>
                </c:pt>
                <c:pt idx="2">
                  <c:v>EVALUACIÓN 
TRIM III</c:v>
                </c:pt>
                <c:pt idx="3">
                  <c:v>EVALUACIÓN
 TRIM IV</c:v>
                </c:pt>
              </c:strCache>
            </c:strRef>
          </c:cat>
          <c:val>
            <c:numRef>
              <c:f>'9.CONSOL TRANSFORM IV TRIM2024'!$Q$190:$T$190</c:f>
              <c:numCache>
                <c:formatCode>0.00%</c:formatCode>
                <c:ptCount val="4"/>
                <c:pt idx="0">
                  <c:v>0.17624189454667508</c:v>
                </c:pt>
                <c:pt idx="1">
                  <c:v>0.42992812499999994</c:v>
                </c:pt>
                <c:pt idx="2">
                  <c:v>0.69363946629213469</c:v>
                </c:pt>
                <c:pt idx="3">
                  <c:v>0.90788986068111432</c:v>
                </c:pt>
              </c:numCache>
            </c:numRef>
          </c:val>
          <c:extLst>
            <c:ext xmlns:c16="http://schemas.microsoft.com/office/drawing/2014/chart" uri="{C3380CC4-5D6E-409C-BE32-E72D297353CC}">
              <c16:uniqueId val="{00000001-EB43-49CF-BDE4-A4D7CF2A38C0}"/>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628650</xdr:colOff>
      <xdr:row>79</xdr:row>
      <xdr:rowOff>116417</xdr:rowOff>
    </xdr:from>
    <xdr:to>
      <xdr:col>15</xdr:col>
      <xdr:colOff>84667</xdr:colOff>
      <xdr:row>102</xdr:row>
      <xdr:rowOff>85725</xdr:rowOff>
    </xdr:to>
    <xdr:graphicFrame macro="">
      <xdr:nvGraphicFramePr>
        <xdr:cNvPr id="2" name="Gráfico 1">
          <a:extLst>
            <a:ext uri="{FF2B5EF4-FFF2-40B4-BE49-F238E27FC236}">
              <a16:creationId xmlns:a16="http://schemas.microsoft.com/office/drawing/2014/main" id="{98941338-C731-46A3-9CD1-A11E116F4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1226343</xdr:colOff>
      <xdr:row>58</xdr:row>
      <xdr:rowOff>178593</xdr:rowOff>
    </xdr:from>
    <xdr:to>
      <xdr:col>13</xdr:col>
      <xdr:colOff>368412</xdr:colOff>
      <xdr:row>73</xdr:row>
      <xdr:rowOff>51367</xdr:rowOff>
    </xdr:to>
    <xdr:graphicFrame macro="">
      <xdr:nvGraphicFramePr>
        <xdr:cNvPr id="2" name="Gráfico 1">
          <a:extLst>
            <a:ext uri="{FF2B5EF4-FFF2-40B4-BE49-F238E27FC236}">
              <a16:creationId xmlns:a16="http://schemas.microsoft.com/office/drawing/2014/main" id="{56A581F3-0C9E-42CE-883F-506950255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576943</xdr:colOff>
      <xdr:row>45</xdr:row>
      <xdr:rowOff>0</xdr:rowOff>
    </xdr:from>
    <xdr:to>
      <xdr:col>13</xdr:col>
      <xdr:colOff>419100</xdr:colOff>
      <xdr:row>51</xdr:row>
      <xdr:rowOff>402771</xdr:rowOff>
    </xdr:to>
    <xdr:graphicFrame macro="">
      <xdr:nvGraphicFramePr>
        <xdr:cNvPr id="2" name="Gráfico 1">
          <a:extLst>
            <a:ext uri="{FF2B5EF4-FFF2-40B4-BE49-F238E27FC236}">
              <a16:creationId xmlns:a16="http://schemas.microsoft.com/office/drawing/2014/main" id="{E9F62E52-2D7D-4AF3-B4F5-3B806B503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1320801</xdr:colOff>
      <xdr:row>117</xdr:row>
      <xdr:rowOff>1270</xdr:rowOff>
    </xdr:from>
    <xdr:to>
      <xdr:col>14</xdr:col>
      <xdr:colOff>476253</xdr:colOff>
      <xdr:row>124</xdr:row>
      <xdr:rowOff>152400</xdr:rowOff>
    </xdr:to>
    <xdr:graphicFrame macro="">
      <xdr:nvGraphicFramePr>
        <xdr:cNvPr id="2" name="Gráfico 1">
          <a:extLst>
            <a:ext uri="{FF2B5EF4-FFF2-40B4-BE49-F238E27FC236}">
              <a16:creationId xmlns:a16="http://schemas.microsoft.com/office/drawing/2014/main" id="{814138D1-725D-4E19-92C8-7BEA9DEE0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1476374</xdr:colOff>
      <xdr:row>76</xdr:row>
      <xdr:rowOff>0</xdr:rowOff>
    </xdr:from>
    <xdr:to>
      <xdr:col>15</xdr:col>
      <xdr:colOff>222250</xdr:colOff>
      <xdr:row>92</xdr:row>
      <xdr:rowOff>142875</xdr:rowOff>
    </xdr:to>
    <xdr:graphicFrame macro="">
      <xdr:nvGraphicFramePr>
        <xdr:cNvPr id="2" name="Gráfico 1">
          <a:extLst>
            <a:ext uri="{FF2B5EF4-FFF2-40B4-BE49-F238E27FC236}">
              <a16:creationId xmlns:a16="http://schemas.microsoft.com/office/drawing/2014/main" id="{768EE640-51C8-4900-BB5B-2AAD9A564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xdr:colOff>
      <xdr:row>69</xdr:row>
      <xdr:rowOff>0</xdr:rowOff>
    </xdr:from>
    <xdr:to>
      <xdr:col>13</xdr:col>
      <xdr:colOff>250371</xdr:colOff>
      <xdr:row>80</xdr:row>
      <xdr:rowOff>153459</xdr:rowOff>
    </xdr:to>
    <xdr:graphicFrame macro="">
      <xdr:nvGraphicFramePr>
        <xdr:cNvPr id="2" name="Gráfico 1">
          <a:extLst>
            <a:ext uri="{FF2B5EF4-FFF2-40B4-BE49-F238E27FC236}">
              <a16:creationId xmlns:a16="http://schemas.microsoft.com/office/drawing/2014/main" id="{3A5C331A-9C9A-4C96-B30B-F4057E8E2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85</xdr:row>
      <xdr:rowOff>0</xdr:rowOff>
    </xdr:from>
    <xdr:to>
      <xdr:col>13</xdr:col>
      <xdr:colOff>627063</xdr:colOff>
      <xdr:row>96</xdr:row>
      <xdr:rowOff>238125</xdr:rowOff>
    </xdr:to>
    <xdr:graphicFrame macro="">
      <xdr:nvGraphicFramePr>
        <xdr:cNvPr id="2" name="Gráfico 1">
          <a:extLst>
            <a:ext uri="{FF2B5EF4-FFF2-40B4-BE49-F238E27FC236}">
              <a16:creationId xmlns:a16="http://schemas.microsoft.com/office/drawing/2014/main" id="{0DBFA4E6-1B45-4E87-9DC2-CFBDD2FD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91</xdr:row>
      <xdr:rowOff>0</xdr:rowOff>
    </xdr:from>
    <xdr:to>
      <xdr:col>11</xdr:col>
      <xdr:colOff>375557</xdr:colOff>
      <xdr:row>104</xdr:row>
      <xdr:rowOff>160905</xdr:rowOff>
    </xdr:to>
    <xdr:graphicFrame macro="">
      <xdr:nvGraphicFramePr>
        <xdr:cNvPr id="2" name="Gráfico 1">
          <a:extLst>
            <a:ext uri="{FF2B5EF4-FFF2-40B4-BE49-F238E27FC236}">
              <a16:creationId xmlns:a16="http://schemas.microsoft.com/office/drawing/2014/main" id="{980894ED-15AC-4CFB-AA91-34F8E1FA9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193</xdr:row>
      <xdr:rowOff>0</xdr:rowOff>
    </xdr:from>
    <xdr:to>
      <xdr:col>14</xdr:col>
      <xdr:colOff>317500</xdr:colOff>
      <xdr:row>208</xdr:row>
      <xdr:rowOff>21771</xdr:rowOff>
    </xdr:to>
    <xdr:graphicFrame macro="">
      <xdr:nvGraphicFramePr>
        <xdr:cNvPr id="2" name="Gráfico 1">
          <a:extLst>
            <a:ext uri="{FF2B5EF4-FFF2-40B4-BE49-F238E27FC236}">
              <a16:creationId xmlns:a16="http://schemas.microsoft.com/office/drawing/2014/main" id="{18942D3E-232D-40C5-8F70-B6255C1C6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opLeftCell="B1" zoomScale="41" zoomScaleNormal="41" workbookViewId="0">
      <selection activeCell="B2" sqref="B2:D5"/>
    </sheetView>
  </sheetViews>
  <sheetFormatPr baseColWidth="10" defaultColWidth="11.42578125" defaultRowHeight="15" x14ac:dyDescent="0.2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x14ac:dyDescent="0.3">
      <c r="A1" s="321"/>
      <c r="B1" s="322"/>
      <c r="C1" s="323"/>
      <c r="D1" s="323"/>
      <c r="E1" s="324"/>
    </row>
    <row r="2" spans="1:5" ht="409.5" customHeight="1" x14ac:dyDescent="0.25">
      <c r="A2" s="325"/>
      <c r="B2" s="391" t="s">
        <v>1171</v>
      </c>
      <c r="C2" s="392"/>
      <c r="D2" s="393"/>
      <c r="E2" s="326"/>
    </row>
    <row r="3" spans="1:5" ht="381.75" customHeight="1" x14ac:dyDescent="0.25">
      <c r="A3" s="325"/>
      <c r="B3" s="394"/>
      <c r="C3" s="395"/>
      <c r="D3" s="396"/>
      <c r="E3" s="326"/>
    </row>
    <row r="4" spans="1:5" ht="12.75" customHeight="1" x14ac:dyDescent="0.25">
      <c r="A4" s="325"/>
      <c r="B4" s="394"/>
      <c r="C4" s="395"/>
      <c r="D4" s="396"/>
      <c r="E4" s="326"/>
    </row>
    <row r="5" spans="1:5" ht="15.75" thickBot="1" x14ac:dyDescent="0.3">
      <c r="A5" s="325"/>
      <c r="B5" s="397"/>
      <c r="C5" s="398"/>
      <c r="D5" s="399"/>
      <c r="E5" s="326"/>
    </row>
    <row r="6" spans="1:5" ht="53.25" customHeight="1" x14ac:dyDescent="0.25">
      <c r="A6" s="327"/>
      <c r="B6" s="328"/>
      <c r="C6" s="329"/>
      <c r="D6" s="329"/>
      <c r="E6" s="330"/>
    </row>
    <row r="7" spans="1:5" s="14" customFormat="1" x14ac:dyDescent="0.25"/>
    <row r="8" spans="1:5" s="14" customFormat="1" x14ac:dyDescent="0.25"/>
    <row r="9" spans="1:5" s="14" customFormat="1" x14ac:dyDescent="0.25"/>
    <row r="10" spans="1:5" s="14" customFormat="1" x14ac:dyDescent="0.25"/>
    <row r="11" spans="1:5" s="14" customFormat="1" x14ac:dyDescent="0.25"/>
    <row r="12" spans="1:5" s="14" customFormat="1" x14ac:dyDescent="0.25"/>
    <row r="13" spans="1:5" s="14" customFormat="1" x14ac:dyDescent="0.25"/>
    <row r="14" spans="1:5" s="14" customFormat="1" x14ac:dyDescent="0.25"/>
    <row r="15" spans="1:5" s="14" customFormat="1" x14ac:dyDescent="0.25"/>
    <row r="16" spans="1:5" s="14" customFormat="1" x14ac:dyDescent="0.25"/>
    <row r="17" s="14" customFormat="1" x14ac:dyDescent="0.25"/>
    <row r="18" s="14" customFormat="1" x14ac:dyDescent="0.25"/>
    <row r="19" s="14" customFormat="1" x14ac:dyDescent="0.25"/>
    <row r="20" s="14" customFormat="1" x14ac:dyDescent="0.25"/>
    <row r="21" s="14" customFormat="1" x14ac:dyDescent="0.25"/>
    <row r="22" s="14" customFormat="1" x14ac:dyDescent="0.25"/>
    <row r="23" s="14" customFormat="1" x14ac:dyDescent="0.25"/>
    <row r="24" s="14" customFormat="1" x14ac:dyDescent="0.25"/>
    <row r="25" s="14" customFormat="1" x14ac:dyDescent="0.25"/>
    <row r="26" s="14" customFormat="1" x14ac:dyDescent="0.25"/>
    <row r="27" s="14" customFormat="1" x14ac:dyDescent="0.25"/>
    <row r="28" s="14" customFormat="1" x14ac:dyDescent="0.25"/>
    <row r="29" s="14" customFormat="1" x14ac:dyDescent="0.25"/>
    <row r="30" s="14" customFormat="1" x14ac:dyDescent="0.25"/>
    <row r="31" s="14" customFormat="1" x14ac:dyDescent="0.25"/>
    <row r="32" s="14" customForma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47" s="14" customFormat="1" x14ac:dyDescent="0.25"/>
    <row r="48"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FAF0-969B-4B50-800C-812358B3D485}">
  <sheetPr>
    <tabColor theme="0"/>
  </sheetPr>
  <dimension ref="A1:BM162"/>
  <sheetViews>
    <sheetView tabSelected="1" topLeftCell="E1" zoomScale="80" zoomScaleNormal="80" workbookViewId="0">
      <pane xSplit="1" ySplit="2" topLeftCell="F72" activePane="bottomRight" state="frozen"/>
      <selection activeCell="E1" sqref="E1"/>
      <selection pane="topRight" activeCell="F1" sqref="F1"/>
      <selection pane="bottomLeft" activeCell="E3" sqref="E3"/>
      <selection pane="bottomRight" activeCell="I79" sqref="I79"/>
    </sheetView>
  </sheetViews>
  <sheetFormatPr baseColWidth="10" defaultColWidth="12.42578125" defaultRowHeight="11.25" outlineLevelCol="1" x14ac:dyDescent="0.2"/>
  <cols>
    <col min="1" max="1" width="18.28515625" style="7" customWidth="1"/>
    <col min="2" max="2" width="21.28515625" style="8" customWidth="1" outlineLevel="1"/>
    <col min="3" max="3" width="35.42578125" style="8" customWidth="1" outlineLevel="1"/>
    <col min="4" max="4" width="30" style="8" customWidth="1" outlineLevel="1"/>
    <col min="5" max="5" width="33" style="9" customWidth="1"/>
    <col min="6" max="6" width="14.140625" style="9" customWidth="1"/>
    <col min="7" max="7" width="20" style="9" customWidth="1"/>
    <col min="8" max="8" width="27.28515625" style="9" customWidth="1"/>
    <col min="9" max="9" width="16.7109375" style="8" customWidth="1" outlineLevel="1"/>
    <col min="10" max="10" width="45.5703125" style="10" customWidth="1"/>
    <col min="11" max="11" width="9.7109375" style="9" customWidth="1"/>
    <col min="12" max="12" width="6.28515625" style="9" customWidth="1"/>
    <col min="13" max="13" width="9.42578125" style="8" customWidth="1"/>
    <col min="14" max="14" width="8.42578125" style="8" customWidth="1"/>
    <col min="15" max="15" width="9.42578125" style="8" bestFit="1" customWidth="1"/>
    <col min="16" max="17" width="10" style="8" customWidth="1"/>
    <col min="18" max="18" width="10.42578125" style="8" bestFit="1"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1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37" customFormat="1" ht="40.9" customHeight="1" x14ac:dyDescent="0.25">
      <c r="A1" s="132" t="s">
        <v>0</v>
      </c>
      <c r="B1" s="432" t="s">
        <v>1</v>
      </c>
      <c r="C1" s="432"/>
      <c r="D1" s="133" t="s">
        <v>286</v>
      </c>
      <c r="E1" s="433"/>
      <c r="F1" s="433"/>
      <c r="G1" s="433"/>
      <c r="H1" s="433"/>
      <c r="I1" s="433"/>
      <c r="J1" s="433"/>
      <c r="K1" s="433"/>
      <c r="L1" s="433"/>
      <c r="M1" s="433"/>
      <c r="N1" s="433"/>
      <c r="O1" s="433"/>
      <c r="P1" s="433"/>
      <c r="Q1" s="433"/>
      <c r="R1" s="433"/>
      <c r="S1" s="433"/>
      <c r="T1" s="433"/>
      <c r="U1" s="433"/>
      <c r="V1" s="433"/>
      <c r="W1" s="433"/>
      <c r="X1" s="433"/>
      <c r="Y1" s="433"/>
      <c r="Z1" s="433"/>
      <c r="AA1" s="433"/>
      <c r="AB1" s="434"/>
      <c r="AC1" s="435"/>
      <c r="AD1" s="134"/>
      <c r="AE1" s="134"/>
      <c r="AF1" s="134"/>
      <c r="AG1" s="134"/>
      <c r="AH1" s="134"/>
      <c r="AI1" s="134"/>
      <c r="AJ1" s="134"/>
      <c r="AK1" s="135"/>
      <c r="AL1" s="135"/>
      <c r="AM1" s="135"/>
      <c r="AN1" s="135"/>
      <c r="AO1" s="135"/>
      <c r="AP1" s="135"/>
      <c r="AQ1" s="135"/>
      <c r="AR1" s="135"/>
      <c r="AS1" s="135"/>
      <c r="AT1" s="135"/>
      <c r="AU1" s="135"/>
      <c r="AV1" s="135"/>
      <c r="AW1" s="135"/>
      <c r="AX1" s="135"/>
      <c r="AY1" s="135"/>
      <c r="AZ1" s="135"/>
      <c r="BA1" s="135"/>
      <c r="BB1" s="136"/>
      <c r="BC1" s="136"/>
      <c r="BD1" s="136"/>
      <c r="BE1" s="136"/>
      <c r="BF1" s="136"/>
      <c r="BG1" s="136"/>
      <c r="BH1" s="136"/>
      <c r="BI1" s="136"/>
      <c r="BJ1" s="136"/>
      <c r="BK1" s="136"/>
      <c r="BL1" s="136"/>
      <c r="BM1" s="136"/>
    </row>
    <row r="2" spans="1:65" ht="64.5" customHeight="1" x14ac:dyDescent="0.2">
      <c r="A2" s="138" t="s">
        <v>2</v>
      </c>
      <c r="B2" s="139" t="s">
        <v>3</v>
      </c>
      <c r="C2" s="139" t="s">
        <v>287</v>
      </c>
      <c r="D2" s="140" t="s">
        <v>4</v>
      </c>
      <c r="E2" s="141" t="s">
        <v>5</v>
      </c>
      <c r="F2" s="142" t="s">
        <v>6</v>
      </c>
      <c r="G2" s="141" t="s">
        <v>7</v>
      </c>
      <c r="H2" s="141" t="s">
        <v>8</v>
      </c>
      <c r="I2" s="143" t="s">
        <v>9</v>
      </c>
      <c r="J2" s="141" t="s">
        <v>10</v>
      </c>
      <c r="K2" s="436" t="s">
        <v>11</v>
      </c>
      <c r="L2" s="436"/>
      <c r="M2" s="144">
        <v>45352</v>
      </c>
      <c r="N2" s="144">
        <v>45444</v>
      </c>
      <c r="O2" s="144">
        <v>45536</v>
      </c>
      <c r="P2" s="144">
        <v>45627</v>
      </c>
      <c r="Q2" s="49" t="s">
        <v>12</v>
      </c>
      <c r="R2" s="49" t="s">
        <v>13</v>
      </c>
      <c r="S2" s="49" t="s">
        <v>14</v>
      </c>
      <c r="T2" s="49" t="s">
        <v>15</v>
      </c>
      <c r="U2" s="49" t="s">
        <v>16</v>
      </c>
      <c r="V2" s="49" t="s">
        <v>17</v>
      </c>
      <c r="W2" s="49" t="s">
        <v>18</v>
      </c>
      <c r="X2" s="49" t="s">
        <v>19</v>
      </c>
      <c r="Y2" s="49" t="s">
        <v>20</v>
      </c>
      <c r="Z2" s="145" t="s">
        <v>288</v>
      </c>
      <c r="AA2" s="146" t="s">
        <v>21</v>
      </c>
      <c r="AB2" s="147" t="s">
        <v>22</v>
      </c>
      <c r="AC2" s="435"/>
    </row>
    <row r="3" spans="1:65" ht="31.15" customHeight="1" x14ac:dyDescent="0.2">
      <c r="A3" s="400" t="s">
        <v>289</v>
      </c>
      <c r="B3" s="403" t="s">
        <v>290</v>
      </c>
      <c r="C3" s="406" t="s">
        <v>291</v>
      </c>
      <c r="D3" s="408" t="s">
        <v>292</v>
      </c>
      <c r="E3" s="409" t="s">
        <v>293</v>
      </c>
      <c r="F3" s="411">
        <v>1</v>
      </c>
      <c r="G3" s="413" t="s">
        <v>294</v>
      </c>
      <c r="H3" s="413" t="s">
        <v>295</v>
      </c>
      <c r="I3" s="414">
        <f>+MAX(V3:Y8)</f>
        <v>0.70500000000000007</v>
      </c>
      <c r="J3" s="415" t="s">
        <v>296</v>
      </c>
      <c r="K3" s="148">
        <v>0.2</v>
      </c>
      <c r="L3" s="149" t="s">
        <v>23</v>
      </c>
      <c r="M3" s="150">
        <v>1</v>
      </c>
      <c r="N3" s="150">
        <v>1</v>
      </c>
      <c r="O3" s="150">
        <v>1</v>
      </c>
      <c r="P3" s="151">
        <v>1</v>
      </c>
      <c r="Q3" s="6">
        <f>+SUM(M3:M3)*K3</f>
        <v>0.2</v>
      </c>
      <c r="R3" s="6">
        <f>+SUM(N3:N3)*K3</f>
        <v>0.2</v>
      </c>
      <c r="S3" s="6">
        <f>+SUM(O3:O3)*K3</f>
        <v>0.2</v>
      </c>
      <c r="T3" s="6">
        <f>+SUM(P3:P3)*K3</f>
        <v>0.2</v>
      </c>
      <c r="U3" s="50">
        <f>+MAX(Q3:T3)</f>
        <v>0.2</v>
      </c>
      <c r="V3" s="430">
        <f>+Q4+Q6+Q8</f>
        <v>0.26375000000000004</v>
      </c>
      <c r="W3" s="430">
        <f>+R4+R6+R8</f>
        <v>0.4728</v>
      </c>
      <c r="X3" s="430">
        <f>+S4+S6+S8</f>
        <v>0.63134999999999997</v>
      </c>
      <c r="Y3" s="430">
        <f>+T4+T6+T8</f>
        <v>0.70500000000000007</v>
      </c>
      <c r="Z3" s="447" t="s">
        <v>297</v>
      </c>
      <c r="AA3" s="450" t="s">
        <v>883</v>
      </c>
      <c r="AB3" s="453" t="s">
        <v>298</v>
      </c>
      <c r="AC3" s="454"/>
      <c r="AD3" s="439"/>
    </row>
    <row r="4" spans="1:65" ht="25.15" customHeight="1" x14ac:dyDescent="0.2">
      <c r="A4" s="401"/>
      <c r="B4" s="404"/>
      <c r="C4" s="407"/>
      <c r="D4" s="408"/>
      <c r="E4" s="410"/>
      <c r="F4" s="412"/>
      <c r="G4" s="413"/>
      <c r="H4" s="413"/>
      <c r="I4" s="413"/>
      <c r="J4" s="415"/>
      <c r="K4" s="152">
        <v>0.2</v>
      </c>
      <c r="L4" s="153" t="s">
        <v>24</v>
      </c>
      <c r="M4" s="154">
        <v>1</v>
      </c>
      <c r="N4" s="154">
        <v>1</v>
      </c>
      <c r="O4" s="154">
        <v>1</v>
      </c>
      <c r="P4" s="155">
        <v>1</v>
      </c>
      <c r="Q4" s="155">
        <f>+SUM(M4:M4)*K4</f>
        <v>0.2</v>
      </c>
      <c r="R4" s="155">
        <f t="shared" ref="R4:R50" si="0">+SUM(N4:N4)*K4</f>
        <v>0.2</v>
      </c>
      <c r="S4" s="155">
        <f t="shared" ref="S4:S50" si="1">+SUM(O4:O4)*K4</f>
        <v>0.2</v>
      </c>
      <c r="T4" s="59">
        <f t="shared" ref="T4:T50" si="2">+SUM(P4:P4)*K4</f>
        <v>0.2</v>
      </c>
      <c r="U4" s="155">
        <f t="shared" ref="U4:U50" si="3">+MAX(Q4:T4)</f>
        <v>0.2</v>
      </c>
      <c r="V4" s="431"/>
      <c r="W4" s="431"/>
      <c r="X4" s="431"/>
      <c r="Y4" s="431"/>
      <c r="Z4" s="448"/>
      <c r="AA4" s="451"/>
      <c r="AB4" s="448"/>
      <c r="AC4" s="454"/>
      <c r="AD4" s="439"/>
    </row>
    <row r="5" spans="1:65" ht="28.9" customHeight="1" x14ac:dyDescent="0.2">
      <c r="A5" s="401"/>
      <c r="B5" s="404"/>
      <c r="C5" s="407"/>
      <c r="D5" s="408"/>
      <c r="E5" s="410"/>
      <c r="F5" s="412"/>
      <c r="G5" s="413"/>
      <c r="H5" s="413"/>
      <c r="I5" s="413"/>
      <c r="J5" s="415" t="s">
        <v>299</v>
      </c>
      <c r="K5" s="148">
        <v>0.5</v>
      </c>
      <c r="L5" s="149" t="s">
        <v>23</v>
      </c>
      <c r="M5" s="150">
        <v>0.15</v>
      </c>
      <c r="N5" s="150">
        <v>0.35</v>
      </c>
      <c r="O5" s="150">
        <v>0.7</v>
      </c>
      <c r="P5" s="151">
        <v>1</v>
      </c>
      <c r="Q5" s="6">
        <f t="shared" ref="Q5:Q50" si="4">+SUM(M5:M5)*K5</f>
        <v>7.4999999999999997E-2</v>
      </c>
      <c r="R5" s="6">
        <f t="shared" si="0"/>
        <v>0.17499999999999999</v>
      </c>
      <c r="S5" s="6">
        <f t="shared" si="1"/>
        <v>0.35</v>
      </c>
      <c r="T5" s="6">
        <f t="shared" si="2"/>
        <v>0.5</v>
      </c>
      <c r="U5" s="50">
        <f t="shared" si="3"/>
        <v>0.5</v>
      </c>
      <c r="V5" s="431"/>
      <c r="W5" s="431"/>
      <c r="X5" s="431"/>
      <c r="Y5" s="431"/>
      <c r="Z5" s="448"/>
      <c r="AA5" s="451"/>
      <c r="AB5" s="448"/>
      <c r="AC5" s="454"/>
      <c r="AD5" s="439"/>
    </row>
    <row r="6" spans="1:65" ht="26.45" customHeight="1" x14ac:dyDescent="0.2">
      <c r="A6" s="401"/>
      <c r="B6" s="404"/>
      <c r="C6" s="407"/>
      <c r="D6" s="408"/>
      <c r="E6" s="410"/>
      <c r="F6" s="412"/>
      <c r="G6" s="413"/>
      <c r="H6" s="413"/>
      <c r="I6" s="413"/>
      <c r="J6" s="415"/>
      <c r="K6" s="152">
        <v>0.5</v>
      </c>
      <c r="L6" s="153" t="s">
        <v>24</v>
      </c>
      <c r="M6" s="154">
        <v>0.1275</v>
      </c>
      <c r="N6" s="154">
        <v>0.35</v>
      </c>
      <c r="O6" s="154">
        <v>0.59</v>
      </c>
      <c r="P6" s="154">
        <v>0.68</v>
      </c>
      <c r="Q6" s="59">
        <f t="shared" si="4"/>
        <v>6.3750000000000001E-2</v>
      </c>
      <c r="R6" s="59">
        <f t="shared" si="0"/>
        <v>0.17499999999999999</v>
      </c>
      <c r="S6" s="59">
        <f t="shared" si="1"/>
        <v>0.29499999999999998</v>
      </c>
      <c r="T6" s="59">
        <f t="shared" si="2"/>
        <v>0.34</v>
      </c>
      <c r="U6" s="60">
        <f t="shared" si="3"/>
        <v>0.34</v>
      </c>
      <c r="V6" s="431"/>
      <c r="W6" s="431"/>
      <c r="X6" s="431"/>
      <c r="Y6" s="431"/>
      <c r="Z6" s="448"/>
      <c r="AA6" s="451"/>
      <c r="AB6" s="448"/>
      <c r="AC6" s="454"/>
      <c r="AD6" s="439"/>
    </row>
    <row r="7" spans="1:65" ht="42.6" customHeight="1" x14ac:dyDescent="0.2">
      <c r="A7" s="401"/>
      <c r="B7" s="404"/>
      <c r="C7" s="407"/>
      <c r="D7" s="408"/>
      <c r="E7" s="410"/>
      <c r="F7" s="412"/>
      <c r="G7" s="413"/>
      <c r="H7" s="413"/>
      <c r="I7" s="413"/>
      <c r="J7" s="415" t="s">
        <v>300</v>
      </c>
      <c r="K7" s="148">
        <v>0.3</v>
      </c>
      <c r="L7" s="149" t="s">
        <v>23</v>
      </c>
      <c r="M7" s="150">
        <v>0.15</v>
      </c>
      <c r="N7" s="150">
        <v>0.35</v>
      </c>
      <c r="O7" s="150">
        <v>0.7</v>
      </c>
      <c r="P7" s="151">
        <v>1</v>
      </c>
      <c r="Q7" s="6">
        <f t="shared" si="4"/>
        <v>4.4999999999999998E-2</v>
      </c>
      <c r="R7" s="6">
        <f>+SUM(N7:N7)*K7</f>
        <v>0.105</v>
      </c>
      <c r="S7" s="6">
        <f t="shared" si="1"/>
        <v>0.21</v>
      </c>
      <c r="T7" s="6">
        <f t="shared" si="2"/>
        <v>0.3</v>
      </c>
      <c r="U7" s="50">
        <f t="shared" si="3"/>
        <v>0.3</v>
      </c>
      <c r="V7" s="431"/>
      <c r="W7" s="431"/>
      <c r="X7" s="431"/>
      <c r="Y7" s="431"/>
      <c r="Z7" s="448"/>
      <c r="AA7" s="451"/>
      <c r="AB7" s="448"/>
      <c r="AC7" s="454"/>
      <c r="AD7" s="439"/>
    </row>
    <row r="8" spans="1:65" ht="28.15" customHeight="1" x14ac:dyDescent="0.2">
      <c r="A8" s="401"/>
      <c r="B8" s="404"/>
      <c r="C8" s="407"/>
      <c r="D8" s="408"/>
      <c r="E8" s="410"/>
      <c r="F8" s="412"/>
      <c r="G8" s="413"/>
      <c r="H8" s="413"/>
      <c r="I8" s="413"/>
      <c r="J8" s="415"/>
      <c r="K8" s="152">
        <v>0.3</v>
      </c>
      <c r="L8" s="153" t="s">
        <v>24</v>
      </c>
      <c r="M8" s="154">
        <v>0</v>
      </c>
      <c r="N8" s="154">
        <v>0.32600000000000001</v>
      </c>
      <c r="O8" s="154">
        <v>0.45450000000000002</v>
      </c>
      <c r="P8" s="154">
        <v>0.55000000000000004</v>
      </c>
      <c r="Q8" s="59">
        <f>+SUM(M8:M8)*K8</f>
        <v>0</v>
      </c>
      <c r="R8" s="59">
        <f t="shared" si="0"/>
        <v>9.7799999999999998E-2</v>
      </c>
      <c r="S8" s="59">
        <f t="shared" si="1"/>
        <v>0.13635</v>
      </c>
      <c r="T8" s="59">
        <f t="shared" si="2"/>
        <v>0.16500000000000001</v>
      </c>
      <c r="U8" s="60">
        <f t="shared" si="3"/>
        <v>0.16500000000000001</v>
      </c>
      <c r="V8" s="431"/>
      <c r="W8" s="431"/>
      <c r="X8" s="431"/>
      <c r="Y8" s="431"/>
      <c r="Z8" s="448"/>
      <c r="AA8" s="452"/>
      <c r="AB8" s="448"/>
      <c r="AC8" s="454"/>
      <c r="AD8" s="439"/>
    </row>
    <row r="9" spans="1:65" ht="37.15" customHeight="1" x14ac:dyDescent="0.2">
      <c r="A9" s="401"/>
      <c r="B9" s="404"/>
      <c r="C9" s="421" t="s">
        <v>301</v>
      </c>
      <c r="D9" s="421" t="s">
        <v>302</v>
      </c>
      <c r="E9" s="409" t="s">
        <v>303</v>
      </c>
      <c r="F9" s="441">
        <v>2</v>
      </c>
      <c r="G9" s="443" t="s">
        <v>304</v>
      </c>
      <c r="H9" s="443" t="s">
        <v>305</v>
      </c>
      <c r="I9" s="445">
        <f>+MAX(V9:Y10)</f>
        <v>1</v>
      </c>
      <c r="J9" s="438" t="s">
        <v>306</v>
      </c>
      <c r="K9" s="152">
        <v>1</v>
      </c>
      <c r="L9" s="156" t="s">
        <v>23</v>
      </c>
      <c r="M9" s="150">
        <v>0</v>
      </c>
      <c r="N9" s="150">
        <v>0.33</v>
      </c>
      <c r="O9" s="150">
        <v>0.66</v>
      </c>
      <c r="P9" s="151">
        <v>1</v>
      </c>
      <c r="Q9" s="6">
        <f t="shared" si="4"/>
        <v>0</v>
      </c>
      <c r="R9" s="6">
        <f t="shared" si="0"/>
        <v>0.33</v>
      </c>
      <c r="S9" s="6">
        <f t="shared" si="1"/>
        <v>0.66</v>
      </c>
      <c r="T9" s="6">
        <f t="shared" si="2"/>
        <v>1</v>
      </c>
      <c r="U9" s="50">
        <f t="shared" si="3"/>
        <v>1</v>
      </c>
      <c r="V9" s="430">
        <f>+Q10</f>
        <v>0</v>
      </c>
      <c r="W9" s="430">
        <f>+R10</f>
        <v>0.33</v>
      </c>
      <c r="X9" s="430">
        <f>+S10</f>
        <v>0.67</v>
      </c>
      <c r="Y9" s="430">
        <f>+T10</f>
        <v>1</v>
      </c>
      <c r="Z9" s="448"/>
      <c r="AA9" s="437" t="s">
        <v>307</v>
      </c>
      <c r="AB9" s="448"/>
      <c r="AC9" s="455"/>
    </row>
    <row r="10" spans="1:65" ht="52.9" customHeight="1" x14ac:dyDescent="0.2">
      <c r="A10" s="401"/>
      <c r="B10" s="404"/>
      <c r="C10" s="440"/>
      <c r="D10" s="440"/>
      <c r="E10" s="410"/>
      <c r="F10" s="442"/>
      <c r="G10" s="444"/>
      <c r="H10" s="444"/>
      <c r="I10" s="446"/>
      <c r="J10" s="438"/>
      <c r="K10" s="152">
        <v>1</v>
      </c>
      <c r="L10" s="153" t="s">
        <v>24</v>
      </c>
      <c r="M10" s="154">
        <v>0</v>
      </c>
      <c r="N10" s="154">
        <v>0.33</v>
      </c>
      <c r="O10" s="154">
        <v>0.67</v>
      </c>
      <c r="P10" s="154">
        <v>1</v>
      </c>
      <c r="Q10" s="59">
        <f t="shared" si="4"/>
        <v>0</v>
      </c>
      <c r="R10" s="59">
        <f t="shared" si="0"/>
        <v>0.33</v>
      </c>
      <c r="S10" s="59">
        <f t="shared" si="1"/>
        <v>0.67</v>
      </c>
      <c r="T10" s="59">
        <f t="shared" si="2"/>
        <v>1</v>
      </c>
      <c r="U10" s="60">
        <f t="shared" si="3"/>
        <v>1</v>
      </c>
      <c r="V10" s="431"/>
      <c r="W10" s="431"/>
      <c r="X10" s="431"/>
      <c r="Y10" s="431"/>
      <c r="Z10" s="448"/>
      <c r="AA10" s="437"/>
      <c r="AB10" s="448"/>
      <c r="AC10" s="455"/>
    </row>
    <row r="11" spans="1:65" s="13" customFormat="1" ht="36" customHeight="1" x14ac:dyDescent="0.2">
      <c r="A11" s="401"/>
      <c r="B11" s="404"/>
      <c r="C11" s="440"/>
      <c r="D11" s="459" t="s">
        <v>308</v>
      </c>
      <c r="E11" s="409" t="s">
        <v>313</v>
      </c>
      <c r="F11" s="441">
        <v>3</v>
      </c>
      <c r="G11" s="416" t="s">
        <v>309</v>
      </c>
      <c r="H11" s="417" t="s">
        <v>310</v>
      </c>
      <c r="I11" s="418">
        <f>+MAX(V11:Y20)</f>
        <v>0.192</v>
      </c>
      <c r="J11" s="419" t="s">
        <v>311</v>
      </c>
      <c r="K11" s="148">
        <v>0.1</v>
      </c>
      <c r="L11" s="149" t="s">
        <v>23</v>
      </c>
      <c r="M11" s="158">
        <v>1</v>
      </c>
      <c r="N11" s="158">
        <v>1</v>
      </c>
      <c r="O11" s="158">
        <v>1</v>
      </c>
      <c r="P11" s="159">
        <v>1</v>
      </c>
      <c r="Q11" s="6">
        <f t="shared" si="4"/>
        <v>0.1</v>
      </c>
      <c r="R11" s="6">
        <f t="shared" si="0"/>
        <v>0.1</v>
      </c>
      <c r="S11" s="6">
        <f t="shared" si="1"/>
        <v>0.1</v>
      </c>
      <c r="T11" s="6">
        <f t="shared" si="2"/>
        <v>0.1</v>
      </c>
      <c r="U11" s="50">
        <f t="shared" si="3"/>
        <v>0.1</v>
      </c>
      <c r="V11" s="430">
        <f>+Q12+Q14+Q16+Q18+Q20</f>
        <v>9.0000000000000011E-2</v>
      </c>
      <c r="W11" s="430">
        <f>+R12+R14+R16+R18+R20</f>
        <v>0.12000000000000001</v>
      </c>
      <c r="X11" s="430">
        <f>+S12+S14+S16+S18+S20</f>
        <v>0.16500000000000001</v>
      </c>
      <c r="Y11" s="430">
        <f>+T12+T14+T16+T18+T20</f>
        <v>0.192</v>
      </c>
      <c r="Z11" s="448"/>
      <c r="AA11" s="462" t="s">
        <v>312</v>
      </c>
      <c r="AB11" s="448"/>
      <c r="AC11" s="454"/>
      <c r="AW11" s="7"/>
      <c r="AX11" s="7"/>
      <c r="AY11" s="7"/>
      <c r="AZ11" s="7"/>
      <c r="BA11" s="7"/>
      <c r="BB11" s="7"/>
      <c r="BC11" s="7"/>
      <c r="BD11" s="7"/>
      <c r="BE11" s="7"/>
      <c r="BF11" s="7"/>
      <c r="BG11" s="7"/>
      <c r="BH11" s="7"/>
      <c r="BI11" s="7"/>
      <c r="BJ11" s="7"/>
      <c r="BK11" s="7"/>
      <c r="BL11" s="7"/>
      <c r="BM11" s="7"/>
    </row>
    <row r="12" spans="1:65" s="13" customFormat="1" ht="29.45" customHeight="1" x14ac:dyDescent="0.2">
      <c r="A12" s="401"/>
      <c r="B12" s="404"/>
      <c r="C12" s="440"/>
      <c r="D12" s="459"/>
      <c r="E12" s="410"/>
      <c r="F12" s="442"/>
      <c r="G12" s="416"/>
      <c r="H12" s="417"/>
      <c r="I12" s="418"/>
      <c r="J12" s="419"/>
      <c r="K12" s="152">
        <v>0.1</v>
      </c>
      <c r="L12" s="153" t="s">
        <v>24</v>
      </c>
      <c r="M12" s="154">
        <v>0.9</v>
      </c>
      <c r="N12" s="154">
        <v>1</v>
      </c>
      <c r="O12" s="154">
        <v>1</v>
      </c>
      <c r="P12" s="155">
        <v>1</v>
      </c>
      <c r="Q12" s="59">
        <f t="shared" si="4"/>
        <v>9.0000000000000011E-2</v>
      </c>
      <c r="R12" s="59">
        <f t="shared" si="0"/>
        <v>0.1</v>
      </c>
      <c r="S12" s="59">
        <f t="shared" si="1"/>
        <v>0.1</v>
      </c>
      <c r="T12" s="59">
        <f t="shared" si="2"/>
        <v>0.1</v>
      </c>
      <c r="U12" s="60">
        <f t="shared" si="3"/>
        <v>0.1</v>
      </c>
      <c r="V12" s="431"/>
      <c r="W12" s="431"/>
      <c r="X12" s="431"/>
      <c r="Y12" s="431"/>
      <c r="Z12" s="448"/>
      <c r="AA12" s="463"/>
      <c r="AB12" s="448"/>
      <c r="AC12" s="454"/>
      <c r="AW12" s="7"/>
      <c r="AX12" s="7"/>
      <c r="AY12" s="7"/>
      <c r="AZ12" s="7"/>
      <c r="BA12" s="7"/>
      <c r="BB12" s="7"/>
      <c r="BC12" s="7"/>
      <c r="BD12" s="7"/>
      <c r="BE12" s="7"/>
      <c r="BF12" s="7"/>
      <c r="BG12" s="7"/>
      <c r="BH12" s="7"/>
      <c r="BI12" s="7"/>
      <c r="BJ12" s="7"/>
      <c r="BK12" s="7"/>
      <c r="BL12" s="7"/>
      <c r="BM12" s="7"/>
    </row>
    <row r="13" spans="1:65" s="13" customFormat="1" ht="33.6" customHeight="1" x14ac:dyDescent="0.2">
      <c r="A13" s="401"/>
      <c r="B13" s="404"/>
      <c r="C13" s="440"/>
      <c r="D13" s="459"/>
      <c r="E13" s="410"/>
      <c r="F13" s="442"/>
      <c r="G13" s="416"/>
      <c r="H13" s="417"/>
      <c r="I13" s="418"/>
      <c r="J13" s="419" t="s">
        <v>314</v>
      </c>
      <c r="K13" s="148">
        <v>0.1</v>
      </c>
      <c r="L13" s="149" t="s">
        <v>23</v>
      </c>
      <c r="M13" s="158">
        <v>0.2</v>
      </c>
      <c r="N13" s="158">
        <v>0.8</v>
      </c>
      <c r="O13" s="158">
        <v>1</v>
      </c>
      <c r="P13" s="159">
        <v>1</v>
      </c>
      <c r="Q13" s="6">
        <f t="shared" si="4"/>
        <v>2.0000000000000004E-2</v>
      </c>
      <c r="R13" s="6">
        <f t="shared" si="0"/>
        <v>8.0000000000000016E-2</v>
      </c>
      <c r="S13" s="6">
        <f t="shared" si="1"/>
        <v>0.1</v>
      </c>
      <c r="T13" s="6">
        <f t="shared" si="2"/>
        <v>0.1</v>
      </c>
      <c r="U13" s="50">
        <f t="shared" si="3"/>
        <v>0.1</v>
      </c>
      <c r="V13" s="431"/>
      <c r="W13" s="431"/>
      <c r="X13" s="431"/>
      <c r="Y13" s="431"/>
      <c r="Z13" s="448"/>
      <c r="AA13" s="463"/>
      <c r="AB13" s="448"/>
      <c r="AC13" s="454"/>
      <c r="AW13" s="7"/>
      <c r="AX13" s="7"/>
      <c r="AY13" s="7"/>
      <c r="AZ13" s="7"/>
      <c r="BA13" s="7"/>
      <c r="BB13" s="7"/>
      <c r="BC13" s="7"/>
      <c r="BD13" s="7"/>
      <c r="BE13" s="7"/>
      <c r="BF13" s="7"/>
      <c r="BG13" s="7"/>
      <c r="BH13" s="7"/>
      <c r="BI13" s="7"/>
      <c r="BJ13" s="7"/>
      <c r="BK13" s="7"/>
      <c r="BL13" s="7"/>
      <c r="BM13" s="7"/>
    </row>
    <row r="14" spans="1:65" s="13" customFormat="1" ht="18" customHeight="1" x14ac:dyDescent="0.2">
      <c r="A14" s="401"/>
      <c r="B14" s="404"/>
      <c r="C14" s="440"/>
      <c r="D14" s="459"/>
      <c r="E14" s="410"/>
      <c r="F14" s="442"/>
      <c r="G14" s="416"/>
      <c r="H14" s="417"/>
      <c r="I14" s="418"/>
      <c r="J14" s="419"/>
      <c r="K14" s="152">
        <v>0.1</v>
      </c>
      <c r="L14" s="153" t="s">
        <v>24</v>
      </c>
      <c r="M14" s="154">
        <v>0</v>
      </c>
      <c r="N14" s="154">
        <v>0.2</v>
      </c>
      <c r="O14" s="154">
        <v>0.65</v>
      </c>
      <c r="P14" s="155">
        <v>0.92</v>
      </c>
      <c r="Q14" s="59">
        <f t="shared" si="4"/>
        <v>0</v>
      </c>
      <c r="R14" s="59">
        <f t="shared" si="0"/>
        <v>2.0000000000000004E-2</v>
      </c>
      <c r="S14" s="59">
        <f t="shared" si="1"/>
        <v>6.5000000000000002E-2</v>
      </c>
      <c r="T14" s="59">
        <f t="shared" si="2"/>
        <v>9.2000000000000012E-2</v>
      </c>
      <c r="U14" s="60">
        <f t="shared" si="3"/>
        <v>9.2000000000000012E-2</v>
      </c>
      <c r="V14" s="431"/>
      <c r="W14" s="431"/>
      <c r="X14" s="431"/>
      <c r="Y14" s="431"/>
      <c r="Z14" s="448"/>
      <c r="AA14" s="463"/>
      <c r="AB14" s="448"/>
      <c r="AC14" s="454"/>
      <c r="AW14" s="7"/>
      <c r="AX14" s="7"/>
      <c r="AY14" s="7"/>
      <c r="AZ14" s="7"/>
      <c r="BA14" s="7"/>
      <c r="BB14" s="7"/>
      <c r="BC14" s="7"/>
      <c r="BD14" s="7"/>
      <c r="BE14" s="7"/>
      <c r="BF14" s="7"/>
      <c r="BG14" s="7"/>
      <c r="BH14" s="7"/>
      <c r="BI14" s="7"/>
      <c r="BJ14" s="7"/>
      <c r="BK14" s="7"/>
      <c r="BL14" s="7"/>
      <c r="BM14" s="7"/>
    </row>
    <row r="15" spans="1:65" s="13" customFormat="1" ht="28.9" customHeight="1" x14ac:dyDescent="0.2">
      <c r="A15" s="401"/>
      <c r="B15" s="404"/>
      <c r="C15" s="440"/>
      <c r="D15" s="459"/>
      <c r="E15" s="410"/>
      <c r="F15" s="442"/>
      <c r="G15" s="416"/>
      <c r="H15" s="417"/>
      <c r="I15" s="418"/>
      <c r="J15" s="419" t="s">
        <v>315</v>
      </c>
      <c r="K15" s="148">
        <v>0.3</v>
      </c>
      <c r="L15" s="149" t="s">
        <v>23</v>
      </c>
      <c r="M15" s="158">
        <v>0</v>
      </c>
      <c r="N15" s="158">
        <v>0.2</v>
      </c>
      <c r="O15" s="158">
        <v>0.8</v>
      </c>
      <c r="P15" s="159">
        <v>1</v>
      </c>
      <c r="Q15" s="6">
        <f t="shared" si="4"/>
        <v>0</v>
      </c>
      <c r="R15" s="6">
        <f t="shared" si="0"/>
        <v>0.06</v>
      </c>
      <c r="S15" s="6">
        <f t="shared" si="1"/>
        <v>0.24</v>
      </c>
      <c r="T15" s="6">
        <f t="shared" si="2"/>
        <v>0.3</v>
      </c>
      <c r="U15" s="50">
        <f t="shared" si="3"/>
        <v>0.3</v>
      </c>
      <c r="V15" s="431"/>
      <c r="W15" s="431"/>
      <c r="X15" s="431"/>
      <c r="Y15" s="431"/>
      <c r="Z15" s="448"/>
      <c r="AA15" s="463"/>
      <c r="AB15" s="448"/>
      <c r="AC15" s="454"/>
      <c r="AW15" s="7"/>
      <c r="AX15" s="7"/>
      <c r="AY15" s="7"/>
      <c r="AZ15" s="7"/>
      <c r="BA15" s="7"/>
      <c r="BB15" s="7"/>
      <c r="BC15" s="7"/>
      <c r="BD15" s="7"/>
      <c r="BE15" s="7"/>
      <c r="BF15" s="7"/>
      <c r="BG15" s="7"/>
      <c r="BH15" s="7"/>
      <c r="BI15" s="7"/>
      <c r="BJ15" s="7"/>
      <c r="BK15" s="7"/>
      <c r="BL15" s="7"/>
      <c r="BM15" s="7"/>
    </row>
    <row r="16" spans="1:65" s="13" customFormat="1" ht="27.6" customHeight="1" x14ac:dyDescent="0.2">
      <c r="A16" s="401"/>
      <c r="B16" s="404"/>
      <c r="C16" s="440"/>
      <c r="D16" s="459"/>
      <c r="E16" s="410"/>
      <c r="F16" s="442"/>
      <c r="G16" s="416"/>
      <c r="H16" s="417"/>
      <c r="I16" s="418"/>
      <c r="J16" s="419"/>
      <c r="K16" s="152">
        <v>0.3</v>
      </c>
      <c r="L16" s="153" t="s">
        <v>24</v>
      </c>
      <c r="M16" s="154">
        <v>0</v>
      </c>
      <c r="N16" s="154">
        <v>0</v>
      </c>
      <c r="O16" s="154">
        <v>0</v>
      </c>
      <c r="P16" s="155">
        <v>0</v>
      </c>
      <c r="Q16" s="59">
        <f t="shared" si="4"/>
        <v>0</v>
      </c>
      <c r="R16" s="59">
        <f t="shared" si="0"/>
        <v>0</v>
      </c>
      <c r="S16" s="59">
        <f t="shared" si="1"/>
        <v>0</v>
      </c>
      <c r="T16" s="59">
        <f t="shared" si="2"/>
        <v>0</v>
      </c>
      <c r="U16" s="60">
        <f t="shared" si="3"/>
        <v>0</v>
      </c>
      <c r="V16" s="431"/>
      <c r="W16" s="431"/>
      <c r="X16" s="431"/>
      <c r="Y16" s="431"/>
      <c r="Z16" s="448"/>
      <c r="AA16" s="463"/>
      <c r="AB16" s="448"/>
      <c r="AC16" s="454"/>
      <c r="AW16" s="7"/>
      <c r="AX16" s="7"/>
      <c r="AY16" s="7"/>
      <c r="AZ16" s="7"/>
      <c r="BA16" s="7"/>
      <c r="BB16" s="7"/>
      <c r="BC16" s="7"/>
      <c r="BD16" s="7"/>
      <c r="BE16" s="7"/>
      <c r="BF16" s="7"/>
      <c r="BG16" s="7"/>
      <c r="BH16" s="7"/>
      <c r="BI16" s="7"/>
      <c r="BJ16" s="7"/>
      <c r="BK16" s="7"/>
      <c r="BL16" s="7"/>
      <c r="BM16" s="7"/>
    </row>
    <row r="17" spans="1:65" s="13" customFormat="1" ht="24.6" customHeight="1" x14ac:dyDescent="0.2">
      <c r="A17" s="401"/>
      <c r="B17" s="404"/>
      <c r="C17" s="440"/>
      <c r="D17" s="459"/>
      <c r="E17" s="410"/>
      <c r="F17" s="442"/>
      <c r="G17" s="416"/>
      <c r="H17" s="417"/>
      <c r="I17" s="418"/>
      <c r="J17" s="419" t="s">
        <v>316</v>
      </c>
      <c r="K17" s="148">
        <v>0.1</v>
      </c>
      <c r="L17" s="149" t="s">
        <v>23</v>
      </c>
      <c r="M17" s="158">
        <f>'[1]I TRIM - PA 2022'!O27</f>
        <v>0</v>
      </c>
      <c r="N17" s="158">
        <v>0</v>
      </c>
      <c r="O17" s="158">
        <v>0.3</v>
      </c>
      <c r="P17" s="159">
        <v>1</v>
      </c>
      <c r="Q17" s="6">
        <f t="shared" si="4"/>
        <v>0</v>
      </c>
      <c r="R17" s="6">
        <f t="shared" si="0"/>
        <v>0</v>
      </c>
      <c r="S17" s="6">
        <f t="shared" si="1"/>
        <v>0.03</v>
      </c>
      <c r="T17" s="6">
        <f t="shared" si="2"/>
        <v>0.1</v>
      </c>
      <c r="U17" s="50">
        <f t="shared" si="3"/>
        <v>0.1</v>
      </c>
      <c r="V17" s="431"/>
      <c r="W17" s="431"/>
      <c r="X17" s="431"/>
      <c r="Y17" s="431"/>
      <c r="Z17" s="448"/>
      <c r="AA17" s="463"/>
      <c r="AB17" s="448"/>
      <c r="AC17" s="454"/>
      <c r="AW17" s="7"/>
      <c r="AX17" s="7"/>
      <c r="AY17" s="7"/>
      <c r="AZ17" s="7"/>
      <c r="BA17" s="7"/>
      <c r="BB17" s="7"/>
      <c r="BC17" s="7"/>
      <c r="BD17" s="7"/>
      <c r="BE17" s="7"/>
      <c r="BF17" s="7"/>
      <c r="BG17" s="7"/>
      <c r="BH17" s="7"/>
      <c r="BI17" s="7"/>
      <c r="BJ17" s="7"/>
      <c r="BK17" s="7"/>
      <c r="BL17" s="7"/>
      <c r="BM17" s="7"/>
    </row>
    <row r="18" spans="1:65" s="13" customFormat="1" ht="30.6" customHeight="1" x14ac:dyDescent="0.2">
      <c r="A18" s="401"/>
      <c r="B18" s="404"/>
      <c r="C18" s="440"/>
      <c r="D18" s="459"/>
      <c r="E18" s="410"/>
      <c r="F18" s="442"/>
      <c r="G18" s="416"/>
      <c r="H18" s="417"/>
      <c r="I18" s="418"/>
      <c r="J18" s="419"/>
      <c r="K18" s="152">
        <v>0.1</v>
      </c>
      <c r="L18" s="153" t="s">
        <v>24</v>
      </c>
      <c r="M18" s="154">
        <v>0</v>
      </c>
      <c r="N18" s="154">
        <v>0</v>
      </c>
      <c r="O18" s="154">
        <v>0</v>
      </c>
      <c r="P18" s="155">
        <v>0</v>
      </c>
      <c r="Q18" s="59">
        <f t="shared" si="4"/>
        <v>0</v>
      </c>
      <c r="R18" s="59">
        <f t="shared" si="0"/>
        <v>0</v>
      </c>
      <c r="S18" s="59">
        <f t="shared" si="1"/>
        <v>0</v>
      </c>
      <c r="T18" s="59">
        <f t="shared" si="2"/>
        <v>0</v>
      </c>
      <c r="U18" s="60">
        <f t="shared" si="3"/>
        <v>0</v>
      </c>
      <c r="V18" s="431"/>
      <c r="W18" s="431"/>
      <c r="X18" s="431"/>
      <c r="Y18" s="431"/>
      <c r="Z18" s="448"/>
      <c r="AA18" s="463"/>
      <c r="AB18" s="448"/>
      <c r="AC18" s="454"/>
      <c r="AW18" s="7"/>
      <c r="AX18" s="7"/>
      <c r="AY18" s="7"/>
      <c r="AZ18" s="7"/>
      <c r="BA18" s="7"/>
      <c r="BB18" s="7"/>
      <c r="BC18" s="7"/>
      <c r="BD18" s="7"/>
      <c r="BE18" s="7"/>
      <c r="BF18" s="7"/>
      <c r="BG18" s="7"/>
      <c r="BH18" s="7"/>
      <c r="BI18" s="7"/>
      <c r="BJ18" s="7"/>
      <c r="BK18" s="7"/>
      <c r="BL18" s="7"/>
      <c r="BM18" s="7"/>
    </row>
    <row r="19" spans="1:65" s="13" customFormat="1" ht="33" customHeight="1" x14ac:dyDescent="0.2">
      <c r="A19" s="401"/>
      <c r="B19" s="404"/>
      <c r="C19" s="440"/>
      <c r="D19" s="459"/>
      <c r="E19" s="410"/>
      <c r="F19" s="442"/>
      <c r="G19" s="416"/>
      <c r="H19" s="417"/>
      <c r="I19" s="418"/>
      <c r="J19" s="419" t="s">
        <v>317</v>
      </c>
      <c r="K19" s="148">
        <v>0.4</v>
      </c>
      <c r="L19" s="149" t="s">
        <v>23</v>
      </c>
      <c r="M19" s="158">
        <f>'[1]I TRIM - PA 2022'!O31</f>
        <v>0</v>
      </c>
      <c r="N19" s="158">
        <v>0</v>
      </c>
      <c r="O19" s="158">
        <v>0.3</v>
      </c>
      <c r="P19" s="159">
        <v>1</v>
      </c>
      <c r="Q19" s="6">
        <f t="shared" si="4"/>
        <v>0</v>
      </c>
      <c r="R19" s="6">
        <f t="shared" si="0"/>
        <v>0</v>
      </c>
      <c r="S19" s="6">
        <f t="shared" si="1"/>
        <v>0.12</v>
      </c>
      <c r="T19" s="6">
        <f t="shared" si="2"/>
        <v>0.4</v>
      </c>
      <c r="U19" s="50">
        <f t="shared" si="3"/>
        <v>0.4</v>
      </c>
      <c r="V19" s="431"/>
      <c r="W19" s="431"/>
      <c r="X19" s="431"/>
      <c r="Y19" s="431"/>
      <c r="Z19" s="448"/>
      <c r="AA19" s="463"/>
      <c r="AB19" s="448"/>
      <c r="AC19" s="454"/>
      <c r="AW19" s="7"/>
      <c r="AX19" s="7"/>
      <c r="AY19" s="7"/>
      <c r="AZ19" s="7"/>
      <c r="BA19" s="7"/>
      <c r="BB19" s="7"/>
      <c r="BC19" s="7"/>
      <c r="BD19" s="7"/>
      <c r="BE19" s="7"/>
      <c r="BF19" s="7"/>
      <c r="BG19" s="7"/>
      <c r="BH19" s="7"/>
      <c r="BI19" s="7"/>
      <c r="BJ19" s="7"/>
      <c r="BK19" s="7"/>
      <c r="BL19" s="7"/>
      <c r="BM19" s="7"/>
    </row>
    <row r="20" spans="1:65" s="13" customFormat="1" ht="14.45" customHeight="1" x14ac:dyDescent="0.2">
      <c r="A20" s="401"/>
      <c r="B20" s="404"/>
      <c r="C20" s="440"/>
      <c r="D20" s="459"/>
      <c r="E20" s="423"/>
      <c r="F20" s="460"/>
      <c r="G20" s="416"/>
      <c r="H20" s="417"/>
      <c r="I20" s="418"/>
      <c r="J20" s="419"/>
      <c r="K20" s="152">
        <v>0.4</v>
      </c>
      <c r="L20" s="153" t="s">
        <v>24</v>
      </c>
      <c r="M20" s="154">
        <v>0</v>
      </c>
      <c r="N20" s="154">
        <v>0</v>
      </c>
      <c r="O20" s="154">
        <v>0</v>
      </c>
      <c r="P20" s="155">
        <v>0</v>
      </c>
      <c r="Q20" s="59">
        <f t="shared" si="4"/>
        <v>0</v>
      </c>
      <c r="R20" s="59">
        <f t="shared" si="0"/>
        <v>0</v>
      </c>
      <c r="S20" s="59">
        <f t="shared" si="1"/>
        <v>0</v>
      </c>
      <c r="T20" s="59">
        <f t="shared" si="2"/>
        <v>0</v>
      </c>
      <c r="U20" s="60">
        <f t="shared" si="3"/>
        <v>0</v>
      </c>
      <c r="V20" s="461"/>
      <c r="W20" s="461"/>
      <c r="X20" s="461"/>
      <c r="Y20" s="461"/>
      <c r="Z20" s="448"/>
      <c r="AA20" s="463"/>
      <c r="AB20" s="448"/>
      <c r="AC20" s="454"/>
      <c r="AW20" s="7"/>
      <c r="AX20" s="7"/>
      <c r="AY20" s="7"/>
      <c r="AZ20" s="7"/>
      <c r="BA20" s="7"/>
      <c r="BB20" s="7"/>
      <c r="BC20" s="7"/>
      <c r="BD20" s="7"/>
      <c r="BE20" s="7"/>
      <c r="BF20" s="7"/>
      <c r="BG20" s="7"/>
      <c r="BH20" s="7"/>
      <c r="BI20" s="7"/>
      <c r="BJ20" s="7"/>
      <c r="BK20" s="7"/>
      <c r="BL20" s="7"/>
      <c r="BM20" s="7"/>
    </row>
    <row r="21" spans="1:65" s="13" customFormat="1" ht="22.15" customHeight="1" x14ac:dyDescent="0.2">
      <c r="A21" s="401"/>
      <c r="B21" s="404"/>
      <c r="C21" s="440"/>
      <c r="D21" s="459" t="s">
        <v>318</v>
      </c>
      <c r="E21" s="409" t="s">
        <v>319</v>
      </c>
      <c r="F21" s="441">
        <v>4</v>
      </c>
      <c r="G21" s="416" t="s">
        <v>320</v>
      </c>
      <c r="H21" s="417" t="s">
        <v>321</v>
      </c>
      <c r="I21" s="445">
        <f>+MAX(V21:Y26)</f>
        <v>1</v>
      </c>
      <c r="J21" s="465" t="s">
        <v>322</v>
      </c>
      <c r="K21" s="148">
        <v>0.6</v>
      </c>
      <c r="L21" s="149" t="s">
        <v>23</v>
      </c>
      <c r="M21" s="150">
        <v>0.25</v>
      </c>
      <c r="N21" s="150">
        <v>0.5</v>
      </c>
      <c r="O21" s="150">
        <v>0.75</v>
      </c>
      <c r="P21" s="151">
        <v>1</v>
      </c>
      <c r="Q21" s="6">
        <f t="shared" si="4"/>
        <v>0.15</v>
      </c>
      <c r="R21" s="6">
        <f t="shared" si="0"/>
        <v>0.3</v>
      </c>
      <c r="S21" s="6">
        <f t="shared" si="1"/>
        <v>0.44999999999999996</v>
      </c>
      <c r="T21" s="6">
        <f t="shared" si="2"/>
        <v>0.6</v>
      </c>
      <c r="U21" s="50">
        <f t="shared" si="3"/>
        <v>0.6</v>
      </c>
      <c r="V21" s="430">
        <f>+Q22+Q24+Q26</f>
        <v>0.15</v>
      </c>
      <c r="W21" s="430">
        <f>+R22+R24+R26</f>
        <v>0.4</v>
      </c>
      <c r="X21" s="430">
        <f>+S22+S24+S26</f>
        <v>0.84999999999999987</v>
      </c>
      <c r="Y21" s="430">
        <f>+T22+T24+T26</f>
        <v>1</v>
      </c>
      <c r="Z21" s="448"/>
      <c r="AA21" s="463"/>
      <c r="AB21" s="448"/>
      <c r="AC21" s="454"/>
      <c r="AW21" s="7"/>
      <c r="AX21" s="7"/>
      <c r="AY21" s="7"/>
      <c r="AZ21" s="7"/>
      <c r="BA21" s="7"/>
      <c r="BB21" s="7"/>
      <c r="BC21" s="7"/>
      <c r="BD21" s="7"/>
      <c r="BE21" s="7"/>
      <c r="BF21" s="7"/>
      <c r="BG21" s="7"/>
      <c r="BH21" s="7"/>
      <c r="BI21" s="7"/>
      <c r="BJ21" s="7"/>
      <c r="BK21" s="7"/>
      <c r="BL21" s="7"/>
      <c r="BM21" s="7"/>
    </row>
    <row r="22" spans="1:65" s="13" customFormat="1" ht="22.9" customHeight="1" x14ac:dyDescent="0.2">
      <c r="A22" s="401"/>
      <c r="B22" s="404"/>
      <c r="C22" s="440"/>
      <c r="D22" s="459"/>
      <c r="E22" s="410"/>
      <c r="F22" s="442"/>
      <c r="G22" s="416"/>
      <c r="H22" s="417"/>
      <c r="I22" s="446"/>
      <c r="J22" s="466"/>
      <c r="K22" s="152">
        <v>0.6</v>
      </c>
      <c r="L22" s="153" t="s">
        <v>24</v>
      </c>
      <c r="M22" s="154">
        <v>0.25</v>
      </c>
      <c r="N22" s="154">
        <v>0.25</v>
      </c>
      <c r="O22" s="154">
        <v>0.75</v>
      </c>
      <c r="P22" s="155">
        <v>1</v>
      </c>
      <c r="Q22" s="59">
        <f t="shared" si="4"/>
        <v>0.15</v>
      </c>
      <c r="R22" s="59">
        <f t="shared" si="0"/>
        <v>0.15</v>
      </c>
      <c r="S22" s="59">
        <f t="shared" si="1"/>
        <v>0.44999999999999996</v>
      </c>
      <c r="T22" s="59">
        <f t="shared" si="2"/>
        <v>0.6</v>
      </c>
      <c r="U22" s="60">
        <f t="shared" si="3"/>
        <v>0.6</v>
      </c>
      <c r="V22" s="431"/>
      <c r="W22" s="431"/>
      <c r="X22" s="431"/>
      <c r="Y22" s="431"/>
      <c r="Z22" s="448"/>
      <c r="AA22" s="463"/>
      <c r="AB22" s="448"/>
      <c r="AC22" s="454"/>
      <c r="AW22" s="7"/>
      <c r="AX22" s="7"/>
      <c r="AY22" s="7"/>
      <c r="AZ22" s="7"/>
      <c r="BA22" s="7"/>
      <c r="BB22" s="7"/>
      <c r="BC22" s="7"/>
      <c r="BD22" s="7"/>
      <c r="BE22" s="7"/>
      <c r="BF22" s="7"/>
      <c r="BG22" s="7"/>
      <c r="BH22" s="7"/>
      <c r="BI22" s="7"/>
      <c r="BJ22" s="7"/>
      <c r="BK22" s="7"/>
      <c r="BL22" s="7"/>
      <c r="BM22" s="7"/>
    </row>
    <row r="23" spans="1:65" s="13" customFormat="1" ht="28.15" customHeight="1" x14ac:dyDescent="0.2">
      <c r="A23" s="401"/>
      <c r="B23" s="404"/>
      <c r="C23" s="440"/>
      <c r="D23" s="459"/>
      <c r="E23" s="410"/>
      <c r="F23" s="442"/>
      <c r="G23" s="416"/>
      <c r="H23" s="417"/>
      <c r="I23" s="446"/>
      <c r="J23" s="419" t="s">
        <v>323</v>
      </c>
      <c r="K23" s="148">
        <v>0.2</v>
      </c>
      <c r="L23" s="149" t="s">
        <v>23</v>
      </c>
      <c r="M23" s="150">
        <v>0</v>
      </c>
      <c r="N23" s="150">
        <v>0</v>
      </c>
      <c r="O23" s="150">
        <v>0.5</v>
      </c>
      <c r="P23" s="151">
        <v>1</v>
      </c>
      <c r="Q23" s="6">
        <f t="shared" si="4"/>
        <v>0</v>
      </c>
      <c r="R23" s="6">
        <f t="shared" si="0"/>
        <v>0</v>
      </c>
      <c r="S23" s="6">
        <f t="shared" si="1"/>
        <v>0.1</v>
      </c>
      <c r="T23" s="6">
        <f t="shared" si="2"/>
        <v>0.2</v>
      </c>
      <c r="U23" s="50">
        <f t="shared" si="3"/>
        <v>0.2</v>
      </c>
      <c r="V23" s="431"/>
      <c r="W23" s="431"/>
      <c r="X23" s="431"/>
      <c r="Y23" s="431"/>
      <c r="Z23" s="448"/>
      <c r="AA23" s="463"/>
      <c r="AB23" s="448"/>
      <c r="AC23" s="454"/>
      <c r="AW23" s="7"/>
      <c r="AX23" s="7"/>
      <c r="AY23" s="7"/>
      <c r="AZ23" s="7"/>
      <c r="BA23" s="7"/>
      <c r="BB23" s="7"/>
      <c r="BC23" s="7"/>
      <c r="BD23" s="7"/>
      <c r="BE23" s="7"/>
      <c r="BF23" s="7"/>
      <c r="BG23" s="7"/>
      <c r="BH23" s="7"/>
      <c r="BI23" s="7"/>
      <c r="BJ23" s="7"/>
      <c r="BK23" s="7"/>
      <c r="BL23" s="7"/>
      <c r="BM23" s="7"/>
    </row>
    <row r="24" spans="1:65" s="13" customFormat="1" ht="31.15" customHeight="1" x14ac:dyDescent="0.2">
      <c r="A24" s="401"/>
      <c r="B24" s="404"/>
      <c r="C24" s="440"/>
      <c r="D24" s="459"/>
      <c r="E24" s="410"/>
      <c r="F24" s="442"/>
      <c r="G24" s="416"/>
      <c r="H24" s="417"/>
      <c r="I24" s="446"/>
      <c r="J24" s="467"/>
      <c r="K24" s="152">
        <v>0.2</v>
      </c>
      <c r="L24" s="153" t="s">
        <v>24</v>
      </c>
      <c r="M24" s="154">
        <v>0</v>
      </c>
      <c r="N24" s="154">
        <v>0.5</v>
      </c>
      <c r="O24" s="154">
        <v>1</v>
      </c>
      <c r="P24" s="155">
        <v>1</v>
      </c>
      <c r="Q24" s="59">
        <f t="shared" si="4"/>
        <v>0</v>
      </c>
      <c r="R24" s="59">
        <f t="shared" si="0"/>
        <v>0.1</v>
      </c>
      <c r="S24" s="59">
        <f t="shared" si="1"/>
        <v>0.2</v>
      </c>
      <c r="T24" s="59">
        <f t="shared" si="2"/>
        <v>0.2</v>
      </c>
      <c r="U24" s="60">
        <f t="shared" si="3"/>
        <v>0.2</v>
      </c>
      <c r="V24" s="431"/>
      <c r="W24" s="431"/>
      <c r="X24" s="431"/>
      <c r="Y24" s="431"/>
      <c r="Z24" s="448"/>
      <c r="AA24" s="463"/>
      <c r="AB24" s="448"/>
      <c r="AC24" s="454"/>
      <c r="AW24" s="7"/>
      <c r="AX24" s="7"/>
      <c r="AY24" s="7"/>
      <c r="AZ24" s="7"/>
      <c r="BA24" s="7"/>
      <c r="BB24" s="7"/>
      <c r="BC24" s="7"/>
      <c r="BD24" s="7"/>
      <c r="BE24" s="7"/>
      <c r="BF24" s="7"/>
      <c r="BG24" s="7"/>
      <c r="BH24" s="7"/>
      <c r="BI24" s="7"/>
      <c r="BJ24" s="7"/>
      <c r="BK24" s="7"/>
      <c r="BL24" s="7"/>
      <c r="BM24" s="7"/>
    </row>
    <row r="25" spans="1:65" s="13" customFormat="1" ht="37.15" customHeight="1" x14ac:dyDescent="0.2">
      <c r="A25" s="401"/>
      <c r="B25" s="404"/>
      <c r="C25" s="440"/>
      <c r="D25" s="459"/>
      <c r="E25" s="410"/>
      <c r="F25" s="442"/>
      <c r="G25" s="416"/>
      <c r="H25" s="417"/>
      <c r="I25" s="446"/>
      <c r="J25" s="419" t="s">
        <v>324</v>
      </c>
      <c r="K25" s="148">
        <v>0.2</v>
      </c>
      <c r="L25" s="160" t="s">
        <v>23</v>
      </c>
      <c r="M25" s="150">
        <v>0</v>
      </c>
      <c r="N25" s="150">
        <v>0.5</v>
      </c>
      <c r="O25" s="150">
        <v>0.5</v>
      </c>
      <c r="P25" s="151">
        <v>1</v>
      </c>
      <c r="Q25" s="6">
        <f t="shared" si="4"/>
        <v>0</v>
      </c>
      <c r="R25" s="6">
        <f t="shared" si="0"/>
        <v>0.1</v>
      </c>
      <c r="S25" s="6">
        <f t="shared" si="1"/>
        <v>0.1</v>
      </c>
      <c r="T25" s="6">
        <f t="shared" si="2"/>
        <v>0.2</v>
      </c>
      <c r="U25" s="50">
        <f t="shared" si="3"/>
        <v>0.2</v>
      </c>
      <c r="V25" s="431"/>
      <c r="W25" s="431"/>
      <c r="X25" s="431"/>
      <c r="Y25" s="431"/>
      <c r="Z25" s="448"/>
      <c r="AA25" s="463"/>
      <c r="AB25" s="448"/>
      <c r="AC25" s="454"/>
      <c r="AW25" s="7"/>
      <c r="AX25" s="7"/>
      <c r="AY25" s="7"/>
      <c r="AZ25" s="7"/>
      <c r="BA25" s="7"/>
      <c r="BB25" s="7"/>
      <c r="BC25" s="7"/>
      <c r="BD25" s="7"/>
      <c r="BE25" s="7"/>
      <c r="BF25" s="7"/>
      <c r="BG25" s="7"/>
      <c r="BH25" s="7"/>
      <c r="BI25" s="7"/>
      <c r="BJ25" s="7"/>
      <c r="BK25" s="7"/>
      <c r="BL25" s="7"/>
      <c r="BM25" s="7"/>
    </row>
    <row r="26" spans="1:65" s="13" customFormat="1" ht="41.45" customHeight="1" x14ac:dyDescent="0.2">
      <c r="A26" s="401"/>
      <c r="B26" s="404"/>
      <c r="C26" s="422"/>
      <c r="D26" s="459"/>
      <c r="E26" s="423"/>
      <c r="F26" s="460"/>
      <c r="G26" s="416"/>
      <c r="H26" s="417"/>
      <c r="I26" s="468"/>
      <c r="J26" s="419"/>
      <c r="K26" s="152">
        <v>0.2</v>
      </c>
      <c r="L26" s="153" t="s">
        <v>24</v>
      </c>
      <c r="M26" s="154">
        <v>0</v>
      </c>
      <c r="N26" s="154">
        <v>0.75</v>
      </c>
      <c r="O26" s="154">
        <v>1</v>
      </c>
      <c r="P26" s="155">
        <v>1</v>
      </c>
      <c r="Q26" s="59">
        <f t="shared" si="4"/>
        <v>0</v>
      </c>
      <c r="R26" s="59">
        <f t="shared" si="0"/>
        <v>0.15000000000000002</v>
      </c>
      <c r="S26" s="59">
        <f t="shared" si="1"/>
        <v>0.2</v>
      </c>
      <c r="T26" s="59">
        <f t="shared" si="2"/>
        <v>0.2</v>
      </c>
      <c r="U26" s="60">
        <f t="shared" si="3"/>
        <v>0.2</v>
      </c>
      <c r="V26" s="461"/>
      <c r="W26" s="461"/>
      <c r="X26" s="461"/>
      <c r="Y26" s="461"/>
      <c r="Z26" s="448"/>
      <c r="AA26" s="464"/>
      <c r="AB26" s="448"/>
      <c r="AC26" s="454"/>
      <c r="AW26" s="7"/>
      <c r="AX26" s="7"/>
      <c r="AY26" s="7"/>
      <c r="AZ26" s="7"/>
      <c r="BA26" s="7"/>
      <c r="BB26" s="7"/>
      <c r="BC26" s="7"/>
      <c r="BD26" s="7"/>
      <c r="BE26" s="7"/>
      <c r="BF26" s="7"/>
      <c r="BG26" s="7"/>
      <c r="BH26" s="7"/>
      <c r="BI26" s="7"/>
      <c r="BJ26" s="7"/>
      <c r="BK26" s="7"/>
      <c r="BL26" s="7"/>
      <c r="BM26" s="7"/>
    </row>
    <row r="27" spans="1:65" s="13" customFormat="1" ht="39" customHeight="1" x14ac:dyDescent="0.2">
      <c r="A27" s="401"/>
      <c r="B27" s="404"/>
      <c r="C27" s="421" t="s">
        <v>301</v>
      </c>
      <c r="D27" s="459" t="s">
        <v>325</v>
      </c>
      <c r="E27" s="409" t="s">
        <v>326</v>
      </c>
      <c r="F27" s="441">
        <v>5</v>
      </c>
      <c r="G27" s="417" t="s">
        <v>327</v>
      </c>
      <c r="H27" s="428" t="s">
        <v>328</v>
      </c>
      <c r="I27" s="414">
        <f>+MAX(V27:Y32)</f>
        <v>0.8</v>
      </c>
      <c r="J27" s="420" t="s">
        <v>329</v>
      </c>
      <c r="K27" s="148">
        <v>0.3</v>
      </c>
      <c r="L27" s="156" t="s">
        <v>23</v>
      </c>
      <c r="M27" s="161">
        <v>0</v>
      </c>
      <c r="N27" s="150">
        <v>1</v>
      </c>
      <c r="O27" s="150">
        <v>1</v>
      </c>
      <c r="P27" s="151">
        <v>1</v>
      </c>
      <c r="Q27" s="6">
        <f t="shared" si="4"/>
        <v>0</v>
      </c>
      <c r="R27" s="6">
        <f t="shared" si="0"/>
        <v>0.3</v>
      </c>
      <c r="S27" s="6">
        <f t="shared" si="1"/>
        <v>0.3</v>
      </c>
      <c r="T27" s="6">
        <f t="shared" si="2"/>
        <v>0.3</v>
      </c>
      <c r="U27" s="50">
        <f t="shared" si="3"/>
        <v>0.3</v>
      </c>
      <c r="V27" s="430">
        <f>+Q28+Q30+Q32</f>
        <v>0</v>
      </c>
      <c r="W27" s="430">
        <f>+R28+R30+R32</f>
        <v>0.3</v>
      </c>
      <c r="X27" s="430">
        <f>+S28+S30+S32</f>
        <v>0.7</v>
      </c>
      <c r="Y27" s="430">
        <f>+T28+T30+T32</f>
        <v>0.8</v>
      </c>
      <c r="Z27" s="448"/>
      <c r="AA27" s="456" t="s">
        <v>884</v>
      </c>
      <c r="AB27" s="448"/>
      <c r="AC27" s="454"/>
      <c r="AW27" s="7"/>
      <c r="AX27" s="7"/>
      <c r="AY27" s="7"/>
      <c r="AZ27" s="7"/>
      <c r="BA27" s="7"/>
      <c r="BB27" s="7"/>
      <c r="BC27" s="7"/>
      <c r="BD27" s="7"/>
      <c r="BE27" s="7"/>
      <c r="BF27" s="7"/>
      <c r="BG27" s="7"/>
      <c r="BH27" s="7"/>
      <c r="BI27" s="7"/>
      <c r="BJ27" s="7"/>
      <c r="BK27" s="7"/>
      <c r="BL27" s="7"/>
      <c r="BM27" s="7"/>
    </row>
    <row r="28" spans="1:65" s="13" customFormat="1" ht="33" customHeight="1" x14ac:dyDescent="0.2">
      <c r="A28" s="401"/>
      <c r="B28" s="404"/>
      <c r="C28" s="440"/>
      <c r="D28" s="459"/>
      <c r="E28" s="410"/>
      <c r="F28" s="442"/>
      <c r="G28" s="417"/>
      <c r="H28" s="428"/>
      <c r="I28" s="414"/>
      <c r="J28" s="420"/>
      <c r="K28" s="152">
        <v>0.3</v>
      </c>
      <c r="L28" s="153" t="s">
        <v>24</v>
      </c>
      <c r="M28" s="154">
        <v>0</v>
      </c>
      <c r="N28" s="154">
        <v>1</v>
      </c>
      <c r="O28" s="154">
        <v>1</v>
      </c>
      <c r="P28" s="155">
        <v>1</v>
      </c>
      <c r="Q28" s="59">
        <v>0</v>
      </c>
      <c r="R28" s="59">
        <f t="shared" si="0"/>
        <v>0.3</v>
      </c>
      <c r="S28" s="59">
        <f t="shared" si="1"/>
        <v>0.3</v>
      </c>
      <c r="T28" s="59">
        <f t="shared" si="2"/>
        <v>0.3</v>
      </c>
      <c r="U28" s="60">
        <f t="shared" si="3"/>
        <v>0.3</v>
      </c>
      <c r="V28" s="431"/>
      <c r="W28" s="431"/>
      <c r="X28" s="431"/>
      <c r="Y28" s="431"/>
      <c r="Z28" s="448"/>
      <c r="AA28" s="457"/>
      <c r="AB28" s="448"/>
      <c r="AC28" s="454"/>
      <c r="AW28" s="7"/>
      <c r="AX28" s="7"/>
      <c r="AY28" s="7"/>
      <c r="AZ28" s="7"/>
      <c r="BA28" s="7"/>
      <c r="BB28" s="7"/>
      <c r="BC28" s="7"/>
      <c r="BD28" s="7"/>
      <c r="BE28" s="7"/>
      <c r="BF28" s="7"/>
      <c r="BG28" s="7"/>
      <c r="BH28" s="7"/>
      <c r="BI28" s="7"/>
      <c r="BJ28" s="7"/>
      <c r="BK28" s="7"/>
      <c r="BL28" s="7"/>
      <c r="BM28" s="7"/>
    </row>
    <row r="29" spans="1:65" s="13" customFormat="1" ht="33" customHeight="1" x14ac:dyDescent="0.2">
      <c r="A29" s="401"/>
      <c r="B29" s="404"/>
      <c r="C29" s="440"/>
      <c r="D29" s="459"/>
      <c r="E29" s="410"/>
      <c r="F29" s="442"/>
      <c r="G29" s="417"/>
      <c r="H29" s="428"/>
      <c r="I29" s="414"/>
      <c r="J29" s="420" t="s">
        <v>330</v>
      </c>
      <c r="K29" s="148">
        <v>0.3</v>
      </c>
      <c r="L29" s="149" t="s">
        <v>23</v>
      </c>
      <c r="M29" s="150">
        <v>0</v>
      </c>
      <c r="N29" s="150">
        <v>1</v>
      </c>
      <c r="O29" s="150">
        <v>1</v>
      </c>
      <c r="P29" s="151">
        <v>1</v>
      </c>
      <c r="Q29" s="6">
        <f t="shared" si="4"/>
        <v>0</v>
      </c>
      <c r="R29" s="6">
        <f t="shared" si="0"/>
        <v>0.3</v>
      </c>
      <c r="S29" s="6">
        <f t="shared" si="1"/>
        <v>0.3</v>
      </c>
      <c r="T29" s="6">
        <f t="shared" si="2"/>
        <v>0.3</v>
      </c>
      <c r="U29" s="50">
        <f t="shared" si="3"/>
        <v>0.3</v>
      </c>
      <c r="V29" s="431"/>
      <c r="W29" s="431"/>
      <c r="X29" s="431"/>
      <c r="Y29" s="431"/>
      <c r="Z29" s="448"/>
      <c r="AA29" s="457"/>
      <c r="AB29" s="448"/>
      <c r="AC29" s="454"/>
      <c r="AW29" s="7"/>
      <c r="AX29" s="7"/>
      <c r="AY29" s="7"/>
      <c r="AZ29" s="7"/>
      <c r="BA29" s="7"/>
      <c r="BB29" s="7"/>
      <c r="BC29" s="7"/>
      <c r="BD29" s="7"/>
      <c r="BE29" s="7"/>
      <c r="BF29" s="7"/>
      <c r="BG29" s="7"/>
      <c r="BH29" s="7"/>
      <c r="BI29" s="7"/>
      <c r="BJ29" s="7"/>
      <c r="BK29" s="7"/>
      <c r="BL29" s="7"/>
      <c r="BM29" s="7"/>
    </row>
    <row r="30" spans="1:65" s="13" customFormat="1" ht="39.6" customHeight="1" x14ac:dyDescent="0.2">
      <c r="A30" s="401"/>
      <c r="B30" s="404"/>
      <c r="C30" s="440"/>
      <c r="D30" s="459"/>
      <c r="E30" s="410"/>
      <c r="F30" s="442"/>
      <c r="G30" s="417"/>
      <c r="H30" s="428"/>
      <c r="I30" s="414"/>
      <c r="J30" s="420"/>
      <c r="K30" s="152">
        <v>0.3</v>
      </c>
      <c r="L30" s="153" t="s">
        <v>24</v>
      </c>
      <c r="M30" s="154">
        <v>0</v>
      </c>
      <c r="N30" s="154">
        <v>0</v>
      </c>
      <c r="O30" s="154">
        <v>1</v>
      </c>
      <c r="P30" s="155">
        <v>1</v>
      </c>
      <c r="Q30" s="59">
        <f t="shared" si="4"/>
        <v>0</v>
      </c>
      <c r="R30" s="59">
        <f t="shared" si="0"/>
        <v>0</v>
      </c>
      <c r="S30" s="59">
        <f t="shared" si="1"/>
        <v>0.3</v>
      </c>
      <c r="T30" s="59">
        <f t="shared" si="2"/>
        <v>0.3</v>
      </c>
      <c r="U30" s="60">
        <f t="shared" si="3"/>
        <v>0.3</v>
      </c>
      <c r="V30" s="431"/>
      <c r="W30" s="431"/>
      <c r="X30" s="431"/>
      <c r="Y30" s="431"/>
      <c r="Z30" s="448"/>
      <c r="AA30" s="457"/>
      <c r="AB30" s="448"/>
      <c r="AC30" s="454"/>
      <c r="AW30" s="7"/>
      <c r="AX30" s="7"/>
      <c r="AY30" s="7"/>
      <c r="AZ30" s="7"/>
      <c r="BA30" s="7"/>
      <c r="BB30" s="7"/>
      <c r="BC30" s="7"/>
      <c r="BD30" s="7"/>
      <c r="BE30" s="7"/>
      <c r="BF30" s="7"/>
      <c r="BG30" s="7"/>
      <c r="BH30" s="7"/>
      <c r="BI30" s="7"/>
      <c r="BJ30" s="7"/>
      <c r="BK30" s="7"/>
      <c r="BL30" s="7"/>
      <c r="BM30" s="7"/>
    </row>
    <row r="31" spans="1:65" s="13" customFormat="1" ht="30" customHeight="1" x14ac:dyDescent="0.2">
      <c r="A31" s="401"/>
      <c r="B31" s="404"/>
      <c r="C31" s="440"/>
      <c r="D31" s="459"/>
      <c r="E31" s="410"/>
      <c r="F31" s="442"/>
      <c r="G31" s="417"/>
      <c r="H31" s="428"/>
      <c r="I31" s="414"/>
      <c r="J31" s="420" t="s">
        <v>331</v>
      </c>
      <c r="K31" s="148">
        <v>0.4</v>
      </c>
      <c r="L31" s="149" t="s">
        <v>23</v>
      </c>
      <c r="M31" s="150">
        <v>0</v>
      </c>
      <c r="N31" s="150">
        <v>0.25</v>
      </c>
      <c r="O31" s="150">
        <v>0.75</v>
      </c>
      <c r="P31" s="151">
        <v>1</v>
      </c>
      <c r="Q31" s="6">
        <f t="shared" si="4"/>
        <v>0</v>
      </c>
      <c r="R31" s="6">
        <f t="shared" si="0"/>
        <v>0.1</v>
      </c>
      <c r="S31" s="6">
        <f t="shared" si="1"/>
        <v>0.30000000000000004</v>
      </c>
      <c r="T31" s="6">
        <f t="shared" si="2"/>
        <v>0.4</v>
      </c>
      <c r="U31" s="50">
        <f t="shared" si="3"/>
        <v>0.4</v>
      </c>
      <c r="V31" s="431"/>
      <c r="W31" s="431"/>
      <c r="X31" s="431"/>
      <c r="Y31" s="431"/>
      <c r="Z31" s="448"/>
      <c r="AA31" s="457"/>
      <c r="AB31" s="448"/>
      <c r="AC31" s="454"/>
      <c r="AW31" s="7"/>
      <c r="AX31" s="7"/>
      <c r="AY31" s="7"/>
      <c r="AZ31" s="7"/>
      <c r="BA31" s="7"/>
      <c r="BB31" s="7"/>
      <c r="BC31" s="7"/>
      <c r="BD31" s="7"/>
      <c r="BE31" s="7"/>
      <c r="BF31" s="7"/>
      <c r="BG31" s="7"/>
      <c r="BH31" s="7"/>
      <c r="BI31" s="7"/>
      <c r="BJ31" s="7"/>
      <c r="BK31" s="7"/>
      <c r="BL31" s="7"/>
      <c r="BM31" s="7"/>
    </row>
    <row r="32" spans="1:65" s="13" customFormat="1" ht="36" customHeight="1" x14ac:dyDescent="0.2">
      <c r="A32" s="401"/>
      <c r="B32" s="404"/>
      <c r="C32" s="440"/>
      <c r="D32" s="459"/>
      <c r="E32" s="423"/>
      <c r="F32" s="460"/>
      <c r="G32" s="417"/>
      <c r="H32" s="428"/>
      <c r="I32" s="414"/>
      <c r="J32" s="420"/>
      <c r="K32" s="152">
        <v>0.4</v>
      </c>
      <c r="L32" s="153" t="s">
        <v>24</v>
      </c>
      <c r="M32" s="154">
        <v>0</v>
      </c>
      <c r="N32" s="154">
        <v>0</v>
      </c>
      <c r="O32" s="154">
        <v>0.25</v>
      </c>
      <c r="P32" s="155">
        <v>0.5</v>
      </c>
      <c r="Q32" s="59">
        <f t="shared" si="4"/>
        <v>0</v>
      </c>
      <c r="R32" s="59">
        <f t="shared" si="0"/>
        <v>0</v>
      </c>
      <c r="S32" s="59">
        <f t="shared" si="1"/>
        <v>0.1</v>
      </c>
      <c r="T32" s="59">
        <f t="shared" si="2"/>
        <v>0.2</v>
      </c>
      <c r="U32" s="60">
        <f t="shared" si="3"/>
        <v>0.2</v>
      </c>
      <c r="V32" s="431"/>
      <c r="W32" s="431"/>
      <c r="X32" s="431"/>
      <c r="Y32" s="431"/>
      <c r="Z32" s="448"/>
      <c r="AA32" s="458"/>
      <c r="AB32" s="448"/>
      <c r="AC32" s="454"/>
      <c r="AW32" s="7"/>
      <c r="AX32" s="7"/>
      <c r="AY32" s="7"/>
      <c r="AZ32" s="7"/>
      <c r="BA32" s="7"/>
      <c r="BB32" s="7"/>
      <c r="BC32" s="7"/>
      <c r="BD32" s="7"/>
      <c r="BE32" s="7"/>
      <c r="BF32" s="7"/>
      <c r="BG32" s="7"/>
      <c r="BH32" s="7"/>
      <c r="BI32" s="7"/>
      <c r="BJ32" s="7"/>
      <c r="BK32" s="7"/>
      <c r="BL32" s="7"/>
      <c r="BM32" s="7"/>
    </row>
    <row r="33" spans="1:65" s="13" customFormat="1" ht="36" customHeight="1" x14ac:dyDescent="0.2">
      <c r="A33" s="401"/>
      <c r="B33" s="404"/>
      <c r="C33" s="440"/>
      <c r="D33" s="469" t="s">
        <v>332</v>
      </c>
      <c r="E33" s="410" t="s">
        <v>333</v>
      </c>
      <c r="F33" s="442">
        <v>6</v>
      </c>
      <c r="G33" s="428" t="s">
        <v>334</v>
      </c>
      <c r="H33" s="428" t="s">
        <v>335</v>
      </c>
      <c r="I33" s="418">
        <f>+MAX(V33:Y36)</f>
        <v>0.875</v>
      </c>
      <c r="J33" s="474" t="s">
        <v>336</v>
      </c>
      <c r="K33" s="162">
        <v>0.5</v>
      </c>
      <c r="L33" s="149" t="s">
        <v>23</v>
      </c>
      <c r="M33" s="150">
        <v>0</v>
      </c>
      <c r="N33" s="150">
        <v>0</v>
      </c>
      <c r="O33" s="150">
        <v>0</v>
      </c>
      <c r="P33" s="151">
        <v>1</v>
      </c>
      <c r="Q33" s="6">
        <v>0</v>
      </c>
      <c r="R33" s="6">
        <f t="shared" si="0"/>
        <v>0</v>
      </c>
      <c r="S33" s="6">
        <f t="shared" si="1"/>
        <v>0</v>
      </c>
      <c r="T33" s="6">
        <f t="shared" si="2"/>
        <v>0.5</v>
      </c>
      <c r="U33" s="50">
        <f t="shared" si="3"/>
        <v>0.5</v>
      </c>
      <c r="V33" s="431">
        <f>+Q34+Q36</f>
        <v>0</v>
      </c>
      <c r="W33" s="431">
        <f>+R34+R36</f>
        <v>0.25</v>
      </c>
      <c r="X33" s="431">
        <f>+S34+S36</f>
        <v>0.72499999999999998</v>
      </c>
      <c r="Y33" s="431">
        <f>+T34+T36</f>
        <v>0.875</v>
      </c>
      <c r="Z33" s="448"/>
      <c r="AA33" s="470" t="s">
        <v>337</v>
      </c>
      <c r="AB33" s="448"/>
      <c r="AC33" s="473"/>
      <c r="AW33" s="7"/>
      <c r="AX33" s="7"/>
      <c r="AY33" s="7"/>
      <c r="AZ33" s="7"/>
      <c r="BA33" s="7"/>
      <c r="BB33" s="7"/>
      <c r="BC33" s="7"/>
      <c r="BD33" s="7"/>
      <c r="BE33" s="7"/>
      <c r="BF33" s="7"/>
      <c r="BG33" s="7"/>
      <c r="BH33" s="7"/>
      <c r="BI33" s="7"/>
      <c r="BJ33" s="7"/>
      <c r="BK33" s="7"/>
      <c r="BL33" s="7"/>
      <c r="BM33" s="7"/>
    </row>
    <row r="34" spans="1:65" s="13" customFormat="1" ht="27.6" customHeight="1" x14ac:dyDescent="0.2">
      <c r="A34" s="401"/>
      <c r="B34" s="404"/>
      <c r="C34" s="440"/>
      <c r="D34" s="469"/>
      <c r="E34" s="410"/>
      <c r="F34" s="442"/>
      <c r="G34" s="428"/>
      <c r="H34" s="428"/>
      <c r="I34" s="418"/>
      <c r="J34" s="474"/>
      <c r="K34" s="163">
        <v>0.5</v>
      </c>
      <c r="L34" s="153" t="s">
        <v>24</v>
      </c>
      <c r="M34" s="154">
        <v>0</v>
      </c>
      <c r="N34" s="154">
        <v>0</v>
      </c>
      <c r="O34" s="154">
        <v>0.7</v>
      </c>
      <c r="P34" s="155">
        <v>1</v>
      </c>
      <c r="Q34" s="59">
        <f t="shared" si="4"/>
        <v>0</v>
      </c>
      <c r="R34" s="59">
        <v>0</v>
      </c>
      <c r="S34" s="59">
        <f>+SUM(O34:O34)*K34</f>
        <v>0.35</v>
      </c>
      <c r="T34" s="59">
        <f t="shared" si="2"/>
        <v>0.5</v>
      </c>
      <c r="U34" s="60">
        <f t="shared" si="3"/>
        <v>0.5</v>
      </c>
      <c r="V34" s="431"/>
      <c r="W34" s="431"/>
      <c r="X34" s="431"/>
      <c r="Y34" s="431"/>
      <c r="Z34" s="448"/>
      <c r="AA34" s="471"/>
      <c r="AB34" s="448"/>
      <c r="AC34" s="473"/>
      <c r="AW34" s="7"/>
      <c r="AX34" s="7"/>
      <c r="AY34" s="7"/>
      <c r="AZ34" s="7"/>
      <c r="BA34" s="7"/>
      <c r="BB34" s="7"/>
      <c r="BC34" s="7"/>
      <c r="BD34" s="7"/>
      <c r="BE34" s="7"/>
      <c r="BF34" s="7"/>
      <c r="BG34" s="7"/>
      <c r="BH34" s="7"/>
      <c r="BI34" s="7"/>
      <c r="BJ34" s="7"/>
      <c r="BK34" s="7"/>
      <c r="BL34" s="7"/>
      <c r="BM34" s="7"/>
    </row>
    <row r="35" spans="1:65" s="13" customFormat="1" ht="34.9" customHeight="1" x14ac:dyDescent="0.2">
      <c r="A35" s="401"/>
      <c r="B35" s="404"/>
      <c r="C35" s="440"/>
      <c r="D35" s="469"/>
      <c r="E35" s="410"/>
      <c r="F35" s="442"/>
      <c r="G35" s="428"/>
      <c r="H35" s="428"/>
      <c r="I35" s="418"/>
      <c r="J35" s="474" t="s">
        <v>338</v>
      </c>
      <c r="K35" s="162">
        <v>0.5</v>
      </c>
      <c r="L35" s="149" t="s">
        <v>23</v>
      </c>
      <c r="M35" s="150">
        <v>0</v>
      </c>
      <c r="N35" s="150">
        <v>1</v>
      </c>
      <c r="O35" s="150">
        <v>1</v>
      </c>
      <c r="P35" s="151">
        <v>1</v>
      </c>
      <c r="Q35" s="6">
        <f t="shared" si="4"/>
        <v>0</v>
      </c>
      <c r="R35" s="6">
        <f t="shared" si="0"/>
        <v>0.5</v>
      </c>
      <c r="S35" s="6">
        <f t="shared" si="1"/>
        <v>0.5</v>
      </c>
      <c r="T35" s="6">
        <f t="shared" si="2"/>
        <v>0.5</v>
      </c>
      <c r="U35" s="50">
        <f t="shared" si="3"/>
        <v>0.5</v>
      </c>
      <c r="V35" s="431"/>
      <c r="W35" s="431"/>
      <c r="X35" s="431"/>
      <c r="Y35" s="431"/>
      <c r="Z35" s="448"/>
      <c r="AA35" s="471"/>
      <c r="AB35" s="448"/>
      <c r="AC35" s="473"/>
      <c r="AW35" s="7"/>
      <c r="AX35" s="7"/>
      <c r="AY35" s="7"/>
      <c r="AZ35" s="7"/>
      <c r="BA35" s="7"/>
      <c r="BB35" s="7"/>
      <c r="BC35" s="7"/>
      <c r="BD35" s="7"/>
      <c r="BE35" s="7"/>
      <c r="BF35" s="7"/>
      <c r="BG35" s="7"/>
      <c r="BH35" s="7"/>
      <c r="BI35" s="7"/>
      <c r="BJ35" s="7"/>
      <c r="BK35" s="7"/>
      <c r="BL35" s="7"/>
      <c r="BM35" s="7"/>
    </row>
    <row r="36" spans="1:65" s="13" customFormat="1" ht="23.45" customHeight="1" x14ac:dyDescent="0.2">
      <c r="A36" s="401"/>
      <c r="B36" s="404"/>
      <c r="C36" s="440"/>
      <c r="D36" s="469"/>
      <c r="E36" s="423"/>
      <c r="F36" s="460"/>
      <c r="G36" s="428"/>
      <c r="H36" s="428"/>
      <c r="I36" s="418"/>
      <c r="J36" s="474"/>
      <c r="K36" s="163">
        <v>0.5</v>
      </c>
      <c r="L36" s="153" t="s">
        <v>24</v>
      </c>
      <c r="M36" s="154">
        <v>0</v>
      </c>
      <c r="N36" s="154">
        <v>0.5</v>
      </c>
      <c r="O36" s="154">
        <v>0.75</v>
      </c>
      <c r="P36" s="155">
        <v>0.75</v>
      </c>
      <c r="Q36" s="59">
        <f t="shared" si="4"/>
        <v>0</v>
      </c>
      <c r="R36" s="59">
        <f t="shared" si="0"/>
        <v>0.25</v>
      </c>
      <c r="S36" s="59">
        <f t="shared" si="1"/>
        <v>0.375</v>
      </c>
      <c r="T36" s="59">
        <f t="shared" si="2"/>
        <v>0.375</v>
      </c>
      <c r="U36" s="60">
        <f t="shared" si="3"/>
        <v>0.375</v>
      </c>
      <c r="V36" s="461"/>
      <c r="W36" s="461"/>
      <c r="X36" s="461"/>
      <c r="Y36" s="461"/>
      <c r="Z36" s="448"/>
      <c r="AA36" s="472"/>
      <c r="AB36" s="448"/>
      <c r="AC36" s="473"/>
      <c r="AW36" s="7"/>
      <c r="AX36" s="7"/>
      <c r="AY36" s="7"/>
      <c r="AZ36" s="7"/>
      <c r="BA36" s="7"/>
      <c r="BB36" s="7"/>
      <c r="BC36" s="7"/>
      <c r="BD36" s="7"/>
      <c r="BE36" s="7"/>
      <c r="BF36" s="7"/>
      <c r="BG36" s="7"/>
      <c r="BH36" s="7"/>
      <c r="BI36" s="7"/>
      <c r="BJ36" s="7"/>
      <c r="BK36" s="7"/>
      <c r="BL36" s="7"/>
      <c r="BM36" s="7"/>
    </row>
    <row r="37" spans="1:65" s="13" customFormat="1" ht="39.6" customHeight="1" x14ac:dyDescent="0.2">
      <c r="A37" s="401"/>
      <c r="B37" s="404"/>
      <c r="C37" s="440"/>
      <c r="D37" s="475" t="s">
        <v>339</v>
      </c>
      <c r="E37" s="475" t="s">
        <v>340</v>
      </c>
      <c r="F37" s="478">
        <v>7</v>
      </c>
      <c r="G37" s="481" t="s">
        <v>341</v>
      </c>
      <c r="H37" s="484" t="s">
        <v>342</v>
      </c>
      <c r="I37" s="487">
        <f>+MAX(V37:Y42)</f>
        <v>0.99999999999999989</v>
      </c>
      <c r="J37" s="493" t="s">
        <v>343</v>
      </c>
      <c r="K37" s="162">
        <v>0.3</v>
      </c>
      <c r="L37" s="160" t="s">
        <v>23</v>
      </c>
      <c r="M37" s="161">
        <v>0.5</v>
      </c>
      <c r="N37" s="161">
        <v>1</v>
      </c>
      <c r="O37" s="161">
        <v>1</v>
      </c>
      <c r="P37" s="151">
        <v>1</v>
      </c>
      <c r="Q37" s="6">
        <f t="shared" si="4"/>
        <v>0.15</v>
      </c>
      <c r="R37" s="6">
        <f t="shared" si="0"/>
        <v>0.3</v>
      </c>
      <c r="S37" s="6">
        <f t="shared" si="1"/>
        <v>0.3</v>
      </c>
      <c r="T37" s="6">
        <f t="shared" si="2"/>
        <v>0.3</v>
      </c>
      <c r="U37" s="50">
        <f t="shared" si="3"/>
        <v>0.3</v>
      </c>
      <c r="V37" s="496">
        <f>+Q38+Q42+Q40</f>
        <v>0.24749999999999997</v>
      </c>
      <c r="W37" s="496">
        <f>+R38+R42+R40</f>
        <v>0.64999999999999991</v>
      </c>
      <c r="X37" s="496">
        <f>+S38+S42+S40</f>
        <v>0.82499999999999996</v>
      </c>
      <c r="Y37" s="496">
        <f>+T38+T42+T40</f>
        <v>0.99999999999999989</v>
      </c>
      <c r="Z37" s="448"/>
      <c r="AA37" s="470" t="s">
        <v>344</v>
      </c>
      <c r="AB37" s="448"/>
      <c r="AC37" s="490"/>
      <c r="AW37" s="7"/>
      <c r="AX37" s="7"/>
      <c r="AY37" s="7"/>
      <c r="AZ37" s="7"/>
      <c r="BA37" s="7"/>
      <c r="BB37" s="7"/>
      <c r="BC37" s="7"/>
      <c r="BD37" s="7"/>
      <c r="BE37" s="7"/>
      <c r="BF37" s="7"/>
      <c r="BG37" s="7"/>
      <c r="BH37" s="7"/>
      <c r="BI37" s="7"/>
      <c r="BJ37" s="7"/>
      <c r="BK37" s="7"/>
      <c r="BL37" s="7"/>
      <c r="BM37" s="7"/>
    </row>
    <row r="38" spans="1:65" s="13" customFormat="1" ht="22.15" customHeight="1" x14ac:dyDescent="0.2">
      <c r="A38" s="401"/>
      <c r="B38" s="404"/>
      <c r="C38" s="440"/>
      <c r="D38" s="476"/>
      <c r="E38" s="476"/>
      <c r="F38" s="479"/>
      <c r="G38" s="482"/>
      <c r="H38" s="485"/>
      <c r="I38" s="488"/>
      <c r="J38" s="494"/>
      <c r="K38" s="163">
        <v>0.3</v>
      </c>
      <c r="L38" s="153" t="s">
        <v>24</v>
      </c>
      <c r="M38" s="154">
        <v>0.3</v>
      </c>
      <c r="N38" s="154">
        <v>1</v>
      </c>
      <c r="O38" s="154">
        <v>1</v>
      </c>
      <c r="P38" s="155">
        <v>1</v>
      </c>
      <c r="Q38" s="59">
        <f t="shared" si="4"/>
        <v>0.09</v>
      </c>
      <c r="R38" s="59">
        <f t="shared" si="0"/>
        <v>0.3</v>
      </c>
      <c r="S38" s="59">
        <f t="shared" si="1"/>
        <v>0.3</v>
      </c>
      <c r="T38" s="59">
        <f t="shared" si="2"/>
        <v>0.3</v>
      </c>
      <c r="U38" s="60">
        <f t="shared" si="3"/>
        <v>0.3</v>
      </c>
      <c r="V38" s="497"/>
      <c r="W38" s="497"/>
      <c r="X38" s="497"/>
      <c r="Y38" s="497"/>
      <c r="Z38" s="448"/>
      <c r="AA38" s="471"/>
      <c r="AB38" s="448"/>
      <c r="AC38" s="490"/>
      <c r="AW38" s="7"/>
      <c r="AX38" s="7"/>
      <c r="AY38" s="7"/>
      <c r="AZ38" s="7"/>
      <c r="BA38" s="7"/>
      <c r="BB38" s="7"/>
      <c r="BC38" s="7"/>
      <c r="BD38" s="7"/>
      <c r="BE38" s="7"/>
      <c r="BF38" s="7"/>
      <c r="BG38" s="7"/>
      <c r="BH38" s="7"/>
      <c r="BI38" s="7"/>
      <c r="BJ38" s="7"/>
      <c r="BK38" s="7"/>
      <c r="BL38" s="7"/>
      <c r="BM38" s="7"/>
    </row>
    <row r="39" spans="1:65" s="13" customFormat="1" ht="46.15" customHeight="1" x14ac:dyDescent="0.2">
      <c r="A39" s="401"/>
      <c r="B39" s="404"/>
      <c r="C39" s="440"/>
      <c r="D39" s="476"/>
      <c r="E39" s="476"/>
      <c r="F39" s="479"/>
      <c r="G39" s="482"/>
      <c r="H39" s="485"/>
      <c r="I39" s="488"/>
      <c r="J39" s="491" t="s">
        <v>345</v>
      </c>
      <c r="K39" s="162">
        <v>0.35</v>
      </c>
      <c r="L39" s="160" t="s">
        <v>23</v>
      </c>
      <c r="M39" s="161">
        <v>0.25</v>
      </c>
      <c r="N39" s="161">
        <v>0.5</v>
      </c>
      <c r="O39" s="161">
        <v>0.75</v>
      </c>
      <c r="P39" s="165">
        <v>1</v>
      </c>
      <c r="Q39" s="6">
        <f>+SUM(M39:M39)*K39</f>
        <v>8.7499999999999994E-2</v>
      </c>
      <c r="R39" s="6">
        <f>+SUM(N39:N39)*K39</f>
        <v>0.17499999999999999</v>
      </c>
      <c r="S39" s="6">
        <f t="shared" si="1"/>
        <v>0.26249999999999996</v>
      </c>
      <c r="T39" s="6">
        <f t="shared" si="2"/>
        <v>0.35</v>
      </c>
      <c r="U39" s="50">
        <f t="shared" si="3"/>
        <v>0.35</v>
      </c>
      <c r="V39" s="497"/>
      <c r="W39" s="497"/>
      <c r="X39" s="497"/>
      <c r="Y39" s="497"/>
      <c r="Z39" s="448"/>
      <c r="AA39" s="471"/>
      <c r="AB39" s="448"/>
      <c r="AC39" s="490"/>
      <c r="AW39" s="7"/>
      <c r="AX39" s="7"/>
      <c r="AY39" s="7"/>
      <c r="AZ39" s="7"/>
      <c r="BA39" s="7"/>
      <c r="BB39" s="7"/>
      <c r="BC39" s="7"/>
      <c r="BD39" s="7"/>
      <c r="BE39" s="7"/>
      <c r="BF39" s="7"/>
      <c r="BG39" s="7"/>
      <c r="BH39" s="7"/>
      <c r="BI39" s="7"/>
      <c r="BJ39" s="7"/>
      <c r="BK39" s="7"/>
      <c r="BL39" s="7"/>
      <c r="BM39" s="7"/>
    </row>
    <row r="40" spans="1:65" s="13" customFormat="1" ht="69.599999999999994" customHeight="1" x14ac:dyDescent="0.2">
      <c r="A40" s="401"/>
      <c r="B40" s="404"/>
      <c r="C40" s="440"/>
      <c r="D40" s="476"/>
      <c r="E40" s="476"/>
      <c r="F40" s="479"/>
      <c r="G40" s="482"/>
      <c r="H40" s="485"/>
      <c r="I40" s="488"/>
      <c r="J40" s="492"/>
      <c r="K40" s="163">
        <v>0.35</v>
      </c>
      <c r="L40" s="153" t="s">
        <v>24</v>
      </c>
      <c r="M40" s="154">
        <v>0.25</v>
      </c>
      <c r="N40" s="154">
        <v>0.5</v>
      </c>
      <c r="O40" s="154">
        <v>0.75</v>
      </c>
      <c r="P40" s="155">
        <v>1</v>
      </c>
      <c r="Q40" s="59">
        <f>+SUM(M40:M40)*K40</f>
        <v>8.7499999999999994E-2</v>
      </c>
      <c r="R40" s="59">
        <f>+SUM(N40:N40)*K40</f>
        <v>0.17499999999999999</v>
      </c>
      <c r="S40" s="59">
        <f t="shared" si="1"/>
        <v>0.26249999999999996</v>
      </c>
      <c r="T40" s="59">
        <f t="shared" si="2"/>
        <v>0.35</v>
      </c>
      <c r="U40" s="60">
        <f t="shared" si="3"/>
        <v>0.35</v>
      </c>
      <c r="V40" s="497"/>
      <c r="W40" s="497"/>
      <c r="X40" s="497"/>
      <c r="Y40" s="497"/>
      <c r="Z40" s="448"/>
      <c r="AA40" s="471"/>
      <c r="AB40" s="448"/>
      <c r="AC40" s="490"/>
      <c r="AW40" s="7"/>
      <c r="AX40" s="7"/>
      <c r="AY40" s="7"/>
      <c r="AZ40" s="7"/>
      <c r="BA40" s="7"/>
      <c r="BB40" s="7"/>
      <c r="BC40" s="7"/>
      <c r="BD40" s="7"/>
      <c r="BE40" s="7"/>
      <c r="BF40" s="7"/>
      <c r="BG40" s="7"/>
      <c r="BH40" s="7"/>
      <c r="BI40" s="7"/>
      <c r="BJ40" s="7"/>
      <c r="BK40" s="7"/>
      <c r="BL40" s="7"/>
      <c r="BM40" s="7"/>
    </row>
    <row r="41" spans="1:65" s="13" customFormat="1" ht="36.6" customHeight="1" x14ac:dyDescent="0.2">
      <c r="A41" s="401"/>
      <c r="B41" s="404"/>
      <c r="C41" s="440"/>
      <c r="D41" s="476"/>
      <c r="E41" s="476"/>
      <c r="F41" s="479"/>
      <c r="G41" s="482"/>
      <c r="H41" s="485"/>
      <c r="I41" s="488"/>
      <c r="J41" s="493" t="s">
        <v>346</v>
      </c>
      <c r="K41" s="162">
        <v>0.35</v>
      </c>
      <c r="L41" s="160" t="s">
        <v>23</v>
      </c>
      <c r="M41" s="166">
        <v>0.25</v>
      </c>
      <c r="N41" s="166">
        <v>0.5</v>
      </c>
      <c r="O41" s="166">
        <v>0.75</v>
      </c>
      <c r="P41" s="167">
        <v>1</v>
      </c>
      <c r="Q41" s="6">
        <f t="shared" si="4"/>
        <v>8.7499999999999994E-2</v>
      </c>
      <c r="R41" s="6">
        <f t="shared" si="0"/>
        <v>0.17499999999999999</v>
      </c>
      <c r="S41" s="6">
        <f t="shared" si="1"/>
        <v>0.26249999999999996</v>
      </c>
      <c r="T41" s="6">
        <f t="shared" si="2"/>
        <v>0.35</v>
      </c>
      <c r="U41" s="50">
        <f t="shared" si="3"/>
        <v>0.35</v>
      </c>
      <c r="V41" s="497"/>
      <c r="W41" s="497"/>
      <c r="X41" s="497"/>
      <c r="Y41" s="497"/>
      <c r="Z41" s="448"/>
      <c r="AA41" s="471"/>
      <c r="AB41" s="448"/>
      <c r="AC41" s="490"/>
      <c r="AW41" s="7"/>
      <c r="AX41" s="7"/>
      <c r="AY41" s="7"/>
      <c r="AZ41" s="7"/>
      <c r="BA41" s="7"/>
      <c r="BB41" s="7"/>
      <c r="BC41" s="7"/>
      <c r="BD41" s="7"/>
      <c r="BE41" s="7"/>
      <c r="BF41" s="7"/>
      <c r="BG41" s="7"/>
      <c r="BH41" s="7"/>
      <c r="BI41" s="7"/>
      <c r="BJ41" s="7"/>
      <c r="BK41" s="7"/>
      <c r="BL41" s="7"/>
      <c r="BM41" s="7"/>
    </row>
    <row r="42" spans="1:65" s="13" customFormat="1" ht="46.15" customHeight="1" x14ac:dyDescent="0.2">
      <c r="A42" s="401"/>
      <c r="B42" s="404"/>
      <c r="C42" s="422"/>
      <c r="D42" s="477"/>
      <c r="E42" s="477"/>
      <c r="F42" s="480"/>
      <c r="G42" s="483"/>
      <c r="H42" s="486"/>
      <c r="I42" s="489"/>
      <c r="J42" s="494"/>
      <c r="K42" s="163">
        <v>0.35</v>
      </c>
      <c r="L42" s="153" t="s">
        <v>24</v>
      </c>
      <c r="M42" s="154">
        <v>0.2</v>
      </c>
      <c r="N42" s="154">
        <v>0.5</v>
      </c>
      <c r="O42" s="154">
        <v>0.75</v>
      </c>
      <c r="P42" s="155">
        <v>1</v>
      </c>
      <c r="Q42" s="59">
        <f t="shared" si="4"/>
        <v>6.9999999999999993E-2</v>
      </c>
      <c r="R42" s="59">
        <f t="shared" si="0"/>
        <v>0.17499999999999999</v>
      </c>
      <c r="S42" s="59">
        <f t="shared" si="1"/>
        <v>0.26249999999999996</v>
      </c>
      <c r="T42" s="59">
        <f t="shared" si="2"/>
        <v>0.35</v>
      </c>
      <c r="U42" s="60">
        <f t="shared" si="3"/>
        <v>0.35</v>
      </c>
      <c r="V42" s="498"/>
      <c r="W42" s="498"/>
      <c r="X42" s="498"/>
      <c r="Y42" s="498"/>
      <c r="Z42" s="448"/>
      <c r="AA42" s="471"/>
      <c r="AB42" s="448"/>
      <c r="AC42" s="490"/>
      <c r="AW42" s="7"/>
      <c r="AX42" s="7"/>
      <c r="AY42" s="7"/>
      <c r="AZ42" s="7"/>
      <c r="BA42" s="7"/>
      <c r="BB42" s="7"/>
      <c r="BC42" s="7"/>
      <c r="BD42" s="7"/>
      <c r="BE42" s="7"/>
      <c r="BF42" s="7"/>
      <c r="BG42" s="7"/>
      <c r="BH42" s="7"/>
      <c r="BI42" s="7"/>
      <c r="BJ42" s="7"/>
      <c r="BK42" s="7"/>
      <c r="BL42" s="7"/>
      <c r="BM42" s="7"/>
    </row>
    <row r="43" spans="1:65" s="13" customFormat="1" ht="30" customHeight="1" x14ac:dyDescent="0.2">
      <c r="A43" s="401"/>
      <c r="B43" s="404"/>
      <c r="C43" s="409" t="s">
        <v>347</v>
      </c>
      <c r="D43" s="409" t="s">
        <v>348</v>
      </c>
      <c r="E43" s="409" t="s">
        <v>349</v>
      </c>
      <c r="F43" s="424">
        <v>8</v>
      </c>
      <c r="G43" s="426" t="s">
        <v>350</v>
      </c>
      <c r="H43" s="428" t="s">
        <v>351</v>
      </c>
      <c r="I43" s="418">
        <f>+MAX(V43:Y52)</f>
        <v>1</v>
      </c>
      <c r="J43" s="499" t="s">
        <v>352</v>
      </c>
      <c r="K43" s="162">
        <v>0.15</v>
      </c>
      <c r="L43" s="160" t="s">
        <v>23</v>
      </c>
      <c r="M43" s="161">
        <v>1</v>
      </c>
      <c r="N43" s="161">
        <v>1</v>
      </c>
      <c r="O43" s="161">
        <v>1</v>
      </c>
      <c r="P43" s="151">
        <v>1</v>
      </c>
      <c r="Q43" s="6">
        <f t="shared" si="4"/>
        <v>0.15</v>
      </c>
      <c r="R43" s="6">
        <f t="shared" si="0"/>
        <v>0.15</v>
      </c>
      <c r="S43" s="6">
        <f t="shared" si="1"/>
        <v>0.15</v>
      </c>
      <c r="T43" s="6">
        <f t="shared" si="2"/>
        <v>0.15</v>
      </c>
      <c r="U43" s="50">
        <f t="shared" si="3"/>
        <v>0.15</v>
      </c>
      <c r="V43" s="496">
        <f>+Q44+Q46+Q48+Q50+Q52</f>
        <v>0.16499999999999998</v>
      </c>
      <c r="W43" s="496">
        <f>+R44+R46+R48+R50+R52</f>
        <v>0.3775</v>
      </c>
      <c r="X43" s="496">
        <f>+S44+S46+S48+S50+S52</f>
        <v>0.6825</v>
      </c>
      <c r="Y43" s="496">
        <f>+T44+T46+T48+T50+T52</f>
        <v>1</v>
      </c>
      <c r="Z43" s="448"/>
      <c r="AA43" s="471"/>
      <c r="AB43" s="448"/>
      <c r="AC43" s="164"/>
      <c r="AW43" s="7"/>
      <c r="AX43" s="7"/>
      <c r="AY43" s="7"/>
      <c r="AZ43" s="7"/>
      <c r="BA43" s="7"/>
      <c r="BB43" s="7"/>
      <c r="BC43" s="7"/>
      <c r="BD43" s="7"/>
      <c r="BE43" s="7"/>
      <c r="BF43" s="7"/>
      <c r="BG43" s="7"/>
      <c r="BH43" s="7"/>
      <c r="BI43" s="7"/>
      <c r="BJ43" s="7"/>
      <c r="BK43" s="7"/>
      <c r="BL43" s="7"/>
      <c r="BM43" s="7"/>
    </row>
    <row r="44" spans="1:65" s="13" customFormat="1" ht="27" customHeight="1" x14ac:dyDescent="0.2">
      <c r="A44" s="401"/>
      <c r="B44" s="404"/>
      <c r="C44" s="410"/>
      <c r="D44" s="410"/>
      <c r="E44" s="410"/>
      <c r="F44" s="429"/>
      <c r="G44" s="495"/>
      <c r="H44" s="428"/>
      <c r="I44" s="418"/>
      <c r="J44" s="500"/>
      <c r="K44" s="163">
        <v>0.15</v>
      </c>
      <c r="L44" s="153" t="s">
        <v>24</v>
      </c>
      <c r="M44" s="154">
        <v>0.1</v>
      </c>
      <c r="N44" s="154">
        <v>0.6</v>
      </c>
      <c r="O44" s="154">
        <v>0.8</v>
      </c>
      <c r="P44" s="155">
        <v>1</v>
      </c>
      <c r="Q44" s="59">
        <f t="shared" si="4"/>
        <v>1.4999999999999999E-2</v>
      </c>
      <c r="R44" s="59">
        <f t="shared" si="0"/>
        <v>0.09</v>
      </c>
      <c r="S44" s="59">
        <f t="shared" si="1"/>
        <v>0.12</v>
      </c>
      <c r="T44" s="59">
        <f t="shared" si="2"/>
        <v>0.15</v>
      </c>
      <c r="U44" s="60">
        <f t="shared" si="3"/>
        <v>0.15</v>
      </c>
      <c r="V44" s="497"/>
      <c r="W44" s="497"/>
      <c r="X44" s="497"/>
      <c r="Y44" s="497"/>
      <c r="Z44" s="448"/>
      <c r="AA44" s="471"/>
      <c r="AB44" s="448"/>
      <c r="AC44" s="164"/>
      <c r="AW44" s="7"/>
      <c r="AX44" s="7"/>
      <c r="AY44" s="7"/>
      <c r="AZ44" s="7"/>
      <c r="BA44" s="7"/>
      <c r="BB44" s="7"/>
      <c r="BC44" s="7"/>
      <c r="BD44" s="7"/>
      <c r="BE44" s="7"/>
      <c r="BF44" s="7"/>
      <c r="BG44" s="7"/>
      <c r="BH44" s="7"/>
      <c r="BI44" s="7"/>
      <c r="BJ44" s="7"/>
      <c r="BK44" s="7"/>
      <c r="BL44" s="7"/>
      <c r="BM44" s="7"/>
    </row>
    <row r="45" spans="1:65" s="13" customFormat="1" ht="20.45" customHeight="1" x14ac:dyDescent="0.2">
      <c r="A45" s="401"/>
      <c r="B45" s="404"/>
      <c r="C45" s="410"/>
      <c r="D45" s="410"/>
      <c r="E45" s="410"/>
      <c r="F45" s="429"/>
      <c r="G45" s="495"/>
      <c r="H45" s="428"/>
      <c r="I45" s="418"/>
      <c r="J45" s="499" t="s">
        <v>353</v>
      </c>
      <c r="K45" s="162">
        <v>0.15</v>
      </c>
      <c r="L45" s="160" t="s">
        <v>23</v>
      </c>
      <c r="M45" s="161">
        <v>1</v>
      </c>
      <c r="N45" s="161">
        <v>1</v>
      </c>
      <c r="O45" s="161">
        <v>1</v>
      </c>
      <c r="P45" s="151">
        <v>1</v>
      </c>
      <c r="Q45" s="6">
        <f t="shared" si="4"/>
        <v>0.15</v>
      </c>
      <c r="R45" s="6">
        <f t="shared" si="0"/>
        <v>0.15</v>
      </c>
      <c r="S45" s="6">
        <f t="shared" si="1"/>
        <v>0.15</v>
      </c>
      <c r="T45" s="6">
        <f t="shared" si="2"/>
        <v>0.15</v>
      </c>
      <c r="U45" s="50">
        <f t="shared" si="3"/>
        <v>0.15</v>
      </c>
      <c r="V45" s="497"/>
      <c r="W45" s="497"/>
      <c r="X45" s="497"/>
      <c r="Y45" s="497"/>
      <c r="Z45" s="448"/>
      <c r="AA45" s="471"/>
      <c r="AB45" s="448"/>
      <c r="AC45" s="164"/>
      <c r="AW45" s="7"/>
      <c r="AX45" s="7"/>
      <c r="AY45" s="7"/>
      <c r="AZ45" s="7"/>
      <c r="BA45" s="7"/>
      <c r="BB45" s="7"/>
      <c r="BC45" s="7"/>
      <c r="BD45" s="7"/>
      <c r="BE45" s="7"/>
      <c r="BF45" s="7"/>
      <c r="BG45" s="7"/>
      <c r="BH45" s="7"/>
      <c r="BI45" s="7"/>
      <c r="BJ45" s="7"/>
      <c r="BK45" s="7"/>
      <c r="BL45" s="7"/>
      <c r="BM45" s="7"/>
    </row>
    <row r="46" spans="1:65" s="13" customFormat="1" ht="22.9" customHeight="1" x14ac:dyDescent="0.2">
      <c r="A46" s="401"/>
      <c r="B46" s="404"/>
      <c r="C46" s="410"/>
      <c r="D46" s="410"/>
      <c r="E46" s="410"/>
      <c r="F46" s="429"/>
      <c r="G46" s="495"/>
      <c r="H46" s="428"/>
      <c r="I46" s="418"/>
      <c r="J46" s="500"/>
      <c r="K46" s="163">
        <v>0.15</v>
      </c>
      <c r="L46" s="153" t="s">
        <v>24</v>
      </c>
      <c r="M46" s="154">
        <v>1</v>
      </c>
      <c r="N46" s="154">
        <v>1</v>
      </c>
      <c r="O46" s="154">
        <v>1</v>
      </c>
      <c r="P46" s="155">
        <v>1</v>
      </c>
      <c r="Q46" s="59">
        <f t="shared" si="4"/>
        <v>0.15</v>
      </c>
      <c r="R46" s="59">
        <f t="shared" si="0"/>
        <v>0.15</v>
      </c>
      <c r="S46" s="59">
        <f t="shared" si="1"/>
        <v>0.15</v>
      </c>
      <c r="T46" s="59">
        <f t="shared" si="2"/>
        <v>0.15</v>
      </c>
      <c r="U46" s="60">
        <f t="shared" si="3"/>
        <v>0.15</v>
      </c>
      <c r="V46" s="497"/>
      <c r="W46" s="497"/>
      <c r="X46" s="497"/>
      <c r="Y46" s="497"/>
      <c r="Z46" s="448"/>
      <c r="AA46" s="471"/>
      <c r="AB46" s="448"/>
      <c r="AC46" s="164"/>
      <c r="AW46" s="7"/>
      <c r="AX46" s="7"/>
      <c r="AY46" s="7"/>
      <c r="AZ46" s="7"/>
      <c r="BA46" s="7"/>
      <c r="BB46" s="7"/>
      <c r="BC46" s="7"/>
      <c r="BD46" s="7"/>
      <c r="BE46" s="7"/>
      <c r="BF46" s="7"/>
      <c r="BG46" s="7"/>
      <c r="BH46" s="7"/>
      <c r="BI46" s="7"/>
      <c r="BJ46" s="7"/>
      <c r="BK46" s="7"/>
      <c r="BL46" s="7"/>
      <c r="BM46" s="7"/>
    </row>
    <row r="47" spans="1:65" s="13" customFormat="1" ht="28.9" customHeight="1" x14ac:dyDescent="0.2">
      <c r="A47" s="401"/>
      <c r="B47" s="404"/>
      <c r="C47" s="410"/>
      <c r="D47" s="410"/>
      <c r="E47" s="410"/>
      <c r="F47" s="429"/>
      <c r="G47" s="495"/>
      <c r="H47" s="428"/>
      <c r="I47" s="418"/>
      <c r="J47" s="499" t="s">
        <v>354</v>
      </c>
      <c r="K47" s="162">
        <v>0.25</v>
      </c>
      <c r="L47" s="160" t="s">
        <v>23</v>
      </c>
      <c r="M47" s="161">
        <v>0</v>
      </c>
      <c r="N47" s="161">
        <v>0.7</v>
      </c>
      <c r="O47" s="161">
        <v>1</v>
      </c>
      <c r="P47" s="151">
        <v>1</v>
      </c>
      <c r="Q47" s="6">
        <f t="shared" si="4"/>
        <v>0</v>
      </c>
      <c r="R47" s="6">
        <f t="shared" si="0"/>
        <v>0.17499999999999999</v>
      </c>
      <c r="S47" s="6">
        <f t="shared" si="1"/>
        <v>0.25</v>
      </c>
      <c r="T47" s="6">
        <f t="shared" si="2"/>
        <v>0.25</v>
      </c>
      <c r="U47" s="50">
        <f t="shared" si="3"/>
        <v>0.25</v>
      </c>
      <c r="V47" s="497"/>
      <c r="W47" s="497"/>
      <c r="X47" s="497"/>
      <c r="Y47" s="497"/>
      <c r="Z47" s="448"/>
      <c r="AA47" s="471"/>
      <c r="AB47" s="448"/>
      <c r="AC47" s="164"/>
      <c r="AW47" s="7"/>
      <c r="AX47" s="7"/>
      <c r="AY47" s="7"/>
      <c r="AZ47" s="7"/>
      <c r="BA47" s="7"/>
      <c r="BB47" s="7"/>
      <c r="BC47" s="7"/>
      <c r="BD47" s="7"/>
      <c r="BE47" s="7"/>
      <c r="BF47" s="7"/>
      <c r="BG47" s="7"/>
      <c r="BH47" s="7"/>
      <c r="BI47" s="7"/>
      <c r="BJ47" s="7"/>
      <c r="BK47" s="7"/>
      <c r="BL47" s="7"/>
      <c r="BM47" s="7"/>
    </row>
    <row r="48" spans="1:65" s="13" customFormat="1" ht="28.9" customHeight="1" x14ac:dyDescent="0.2">
      <c r="A48" s="401"/>
      <c r="B48" s="404"/>
      <c r="C48" s="410"/>
      <c r="D48" s="410"/>
      <c r="E48" s="410"/>
      <c r="F48" s="429"/>
      <c r="G48" s="495"/>
      <c r="H48" s="428"/>
      <c r="I48" s="418"/>
      <c r="J48" s="500"/>
      <c r="K48" s="163">
        <v>0.25</v>
      </c>
      <c r="L48" s="153" t="s">
        <v>24</v>
      </c>
      <c r="M48" s="154">
        <v>0</v>
      </c>
      <c r="N48" s="154">
        <v>0.35</v>
      </c>
      <c r="O48" s="154">
        <v>0.75</v>
      </c>
      <c r="P48" s="155">
        <v>1</v>
      </c>
      <c r="Q48" s="59">
        <f t="shared" si="4"/>
        <v>0</v>
      </c>
      <c r="R48" s="59">
        <f t="shared" si="0"/>
        <v>8.7499999999999994E-2</v>
      </c>
      <c r="S48" s="59">
        <f t="shared" si="1"/>
        <v>0.1875</v>
      </c>
      <c r="T48" s="59">
        <f t="shared" si="2"/>
        <v>0.25</v>
      </c>
      <c r="U48" s="60">
        <f t="shared" si="3"/>
        <v>0.25</v>
      </c>
      <c r="V48" s="497"/>
      <c r="W48" s="497"/>
      <c r="X48" s="497"/>
      <c r="Y48" s="497"/>
      <c r="Z48" s="448"/>
      <c r="AA48" s="471"/>
      <c r="AB48" s="448"/>
      <c r="AC48" s="164"/>
      <c r="AW48" s="7"/>
      <c r="AX48" s="7"/>
      <c r="AY48" s="7"/>
      <c r="AZ48" s="7"/>
      <c r="BA48" s="7"/>
      <c r="BB48" s="7"/>
      <c r="BC48" s="7"/>
      <c r="BD48" s="7"/>
      <c r="BE48" s="7"/>
      <c r="BF48" s="7"/>
      <c r="BG48" s="7"/>
      <c r="BH48" s="7"/>
      <c r="BI48" s="7"/>
      <c r="BJ48" s="7"/>
      <c r="BK48" s="7"/>
      <c r="BL48" s="7"/>
      <c r="BM48" s="7"/>
    </row>
    <row r="49" spans="1:65" s="13" customFormat="1" ht="29.45" customHeight="1" x14ac:dyDescent="0.2">
      <c r="A49" s="401"/>
      <c r="B49" s="404"/>
      <c r="C49" s="410"/>
      <c r="D49" s="410"/>
      <c r="E49" s="410"/>
      <c r="F49" s="429"/>
      <c r="G49" s="495"/>
      <c r="H49" s="428"/>
      <c r="I49" s="418"/>
      <c r="J49" s="499" t="s">
        <v>355</v>
      </c>
      <c r="K49" s="162">
        <v>0.25</v>
      </c>
      <c r="L49" s="160" t="s">
        <v>23</v>
      </c>
      <c r="M49" s="161">
        <v>0</v>
      </c>
      <c r="N49" s="161">
        <v>0</v>
      </c>
      <c r="O49" s="161">
        <v>0.75</v>
      </c>
      <c r="P49" s="151">
        <v>1</v>
      </c>
      <c r="Q49" s="6">
        <f t="shared" si="4"/>
        <v>0</v>
      </c>
      <c r="R49" s="6">
        <f t="shared" si="0"/>
        <v>0</v>
      </c>
      <c r="S49" s="6">
        <f t="shared" si="1"/>
        <v>0.1875</v>
      </c>
      <c r="T49" s="6">
        <f t="shared" si="2"/>
        <v>0.25</v>
      </c>
      <c r="U49" s="50">
        <f t="shared" si="3"/>
        <v>0.25</v>
      </c>
      <c r="V49" s="497"/>
      <c r="W49" s="497"/>
      <c r="X49" s="497"/>
      <c r="Y49" s="497"/>
      <c r="Z49" s="448"/>
      <c r="AA49" s="471"/>
      <c r="AB49" s="448"/>
      <c r="AC49" s="164"/>
      <c r="AW49" s="7"/>
      <c r="AX49" s="7"/>
      <c r="AY49" s="7"/>
      <c r="AZ49" s="7"/>
      <c r="BA49" s="7"/>
      <c r="BB49" s="7"/>
      <c r="BC49" s="7"/>
      <c r="BD49" s="7"/>
      <c r="BE49" s="7"/>
      <c r="BF49" s="7"/>
      <c r="BG49" s="7"/>
      <c r="BH49" s="7"/>
      <c r="BI49" s="7"/>
      <c r="BJ49" s="7"/>
      <c r="BK49" s="7"/>
      <c r="BL49" s="7"/>
      <c r="BM49" s="7"/>
    </row>
    <row r="50" spans="1:65" s="13" customFormat="1" ht="30" customHeight="1" x14ac:dyDescent="0.2">
      <c r="A50" s="401"/>
      <c r="B50" s="404"/>
      <c r="C50" s="410"/>
      <c r="D50" s="410"/>
      <c r="E50" s="410"/>
      <c r="F50" s="429"/>
      <c r="G50" s="495"/>
      <c r="H50" s="428"/>
      <c r="I50" s="418"/>
      <c r="J50" s="500"/>
      <c r="K50" s="163">
        <v>0.25</v>
      </c>
      <c r="L50" s="153" t="s">
        <v>24</v>
      </c>
      <c r="M50" s="154">
        <v>0</v>
      </c>
      <c r="N50" s="154">
        <v>0</v>
      </c>
      <c r="O50" s="154">
        <v>0.5</v>
      </c>
      <c r="P50" s="155">
        <v>1</v>
      </c>
      <c r="Q50" s="59">
        <f t="shared" si="4"/>
        <v>0</v>
      </c>
      <c r="R50" s="59">
        <f t="shared" si="0"/>
        <v>0</v>
      </c>
      <c r="S50" s="59">
        <f t="shared" si="1"/>
        <v>0.125</v>
      </c>
      <c r="T50" s="59">
        <f t="shared" si="2"/>
        <v>0.25</v>
      </c>
      <c r="U50" s="60">
        <f t="shared" si="3"/>
        <v>0.25</v>
      </c>
      <c r="V50" s="497"/>
      <c r="W50" s="497"/>
      <c r="X50" s="497"/>
      <c r="Y50" s="497"/>
      <c r="Z50" s="448"/>
      <c r="AA50" s="471"/>
      <c r="AB50" s="448"/>
      <c r="AC50" s="164"/>
      <c r="AW50" s="7"/>
      <c r="AX50" s="7"/>
      <c r="AY50" s="7"/>
      <c r="AZ50" s="7"/>
      <c r="BA50" s="7"/>
      <c r="BB50" s="7"/>
      <c r="BC50" s="7"/>
      <c r="BD50" s="7"/>
      <c r="BE50" s="7"/>
      <c r="BF50" s="7"/>
      <c r="BG50" s="7"/>
      <c r="BH50" s="7"/>
      <c r="BI50" s="7"/>
      <c r="BJ50" s="7"/>
      <c r="BK50" s="7"/>
      <c r="BL50" s="7"/>
      <c r="BM50" s="7"/>
    </row>
    <row r="51" spans="1:65" s="13" customFormat="1" ht="25.9" customHeight="1" x14ac:dyDescent="0.2">
      <c r="A51" s="401"/>
      <c r="B51" s="404"/>
      <c r="C51" s="410"/>
      <c r="D51" s="410"/>
      <c r="E51" s="410"/>
      <c r="F51" s="429"/>
      <c r="G51" s="495"/>
      <c r="H51" s="428"/>
      <c r="I51" s="418"/>
      <c r="J51" s="499" t="s">
        <v>356</v>
      </c>
      <c r="K51" s="162">
        <v>0.2</v>
      </c>
      <c r="L51" s="160" t="s">
        <v>23</v>
      </c>
      <c r="M51" s="161">
        <v>0</v>
      </c>
      <c r="N51" s="168">
        <v>0.25</v>
      </c>
      <c r="O51" s="161">
        <v>0</v>
      </c>
      <c r="P51" s="151">
        <v>1</v>
      </c>
      <c r="Q51" s="6">
        <f>+SUM(M51:M51)*K51</f>
        <v>0</v>
      </c>
      <c r="R51" s="6">
        <f>+SUM(N51:N51)*K51</f>
        <v>0.05</v>
      </c>
      <c r="S51" s="6">
        <f>+SUM(O51:O51)*K51</f>
        <v>0</v>
      </c>
      <c r="T51" s="6">
        <f>+SUM(P51:P51)*K51</f>
        <v>0.2</v>
      </c>
      <c r="U51" s="50">
        <f>+MAX(Q51:T51)</f>
        <v>0.2</v>
      </c>
      <c r="V51" s="497"/>
      <c r="W51" s="497"/>
      <c r="X51" s="497"/>
      <c r="Y51" s="497"/>
      <c r="Z51" s="448"/>
      <c r="AA51" s="471"/>
      <c r="AB51" s="448"/>
      <c r="AC51" s="164"/>
      <c r="AW51" s="7"/>
      <c r="AX51" s="7"/>
      <c r="AY51" s="7"/>
      <c r="AZ51" s="7"/>
      <c r="BA51" s="7"/>
      <c r="BB51" s="7"/>
      <c r="BC51" s="7"/>
      <c r="BD51" s="7"/>
      <c r="BE51" s="7"/>
      <c r="BF51" s="7"/>
      <c r="BG51" s="7"/>
      <c r="BH51" s="7"/>
      <c r="BI51" s="7"/>
      <c r="BJ51" s="7"/>
      <c r="BK51" s="7"/>
      <c r="BL51" s="7"/>
      <c r="BM51" s="7"/>
    </row>
    <row r="52" spans="1:65" s="13" customFormat="1" ht="27" customHeight="1" x14ac:dyDescent="0.2">
      <c r="A52" s="401"/>
      <c r="B52" s="404"/>
      <c r="C52" s="410"/>
      <c r="D52" s="410"/>
      <c r="E52" s="410"/>
      <c r="F52" s="425"/>
      <c r="G52" s="427"/>
      <c r="H52" s="428"/>
      <c r="I52" s="418"/>
      <c r="J52" s="500"/>
      <c r="K52" s="163">
        <v>0.2</v>
      </c>
      <c r="L52" s="153" t="s">
        <v>24</v>
      </c>
      <c r="M52" s="154">
        <v>0</v>
      </c>
      <c r="N52" s="154">
        <v>0.25</v>
      </c>
      <c r="O52" s="154">
        <v>0.5</v>
      </c>
      <c r="P52" s="155">
        <v>1</v>
      </c>
      <c r="Q52" s="59">
        <f>+SUM(M52:M52)*K52</f>
        <v>0</v>
      </c>
      <c r="R52" s="59">
        <f>+SUM(N52:N52)*K52</f>
        <v>0.05</v>
      </c>
      <c r="S52" s="59">
        <f>+SUM(O52:O52)*K52</f>
        <v>0.1</v>
      </c>
      <c r="T52" s="59">
        <f>+SUM(P52:P52)*K52</f>
        <v>0.2</v>
      </c>
      <c r="U52" s="60">
        <f>+MAX(Q52:T52)</f>
        <v>0.2</v>
      </c>
      <c r="V52" s="498"/>
      <c r="W52" s="498"/>
      <c r="X52" s="498"/>
      <c r="Y52" s="498"/>
      <c r="Z52" s="448"/>
      <c r="AA52" s="471"/>
      <c r="AB52" s="448"/>
      <c r="AC52" s="164"/>
      <c r="AW52" s="7"/>
      <c r="AX52" s="7"/>
      <c r="AY52" s="7"/>
      <c r="AZ52" s="7"/>
      <c r="BA52" s="7"/>
      <c r="BB52" s="7"/>
      <c r="BC52" s="7"/>
      <c r="BD52" s="7"/>
      <c r="BE52" s="7"/>
      <c r="BF52" s="7"/>
      <c r="BG52" s="7"/>
      <c r="BH52" s="7"/>
      <c r="BI52" s="7"/>
      <c r="BJ52" s="7"/>
      <c r="BK52" s="7"/>
      <c r="BL52" s="7"/>
      <c r="BM52" s="7"/>
    </row>
    <row r="53" spans="1:65" s="13" customFormat="1" ht="46.15" customHeight="1" x14ac:dyDescent="0.2">
      <c r="A53" s="401"/>
      <c r="B53" s="404"/>
      <c r="C53" s="410"/>
      <c r="D53" s="421" t="s">
        <v>357</v>
      </c>
      <c r="E53" s="409" t="s">
        <v>358</v>
      </c>
      <c r="F53" s="424">
        <v>9</v>
      </c>
      <c r="G53" s="426" t="s">
        <v>359</v>
      </c>
      <c r="H53" s="428" t="s">
        <v>360</v>
      </c>
      <c r="I53" s="418">
        <f>+MAX(V53:Y54)</f>
        <v>1</v>
      </c>
      <c r="J53" s="499" t="s">
        <v>361</v>
      </c>
      <c r="K53" s="162">
        <v>1</v>
      </c>
      <c r="L53" s="160" t="s">
        <v>23</v>
      </c>
      <c r="M53" s="161">
        <v>0.1</v>
      </c>
      <c r="N53" s="168">
        <v>0.25</v>
      </c>
      <c r="O53" s="161">
        <v>0.5</v>
      </c>
      <c r="P53" s="151">
        <v>1</v>
      </c>
      <c r="Q53" s="6">
        <f t="shared" ref="Q53:Q78" si="5">+SUM(M53:M53)*K53</f>
        <v>0.1</v>
      </c>
      <c r="R53" s="6">
        <f t="shared" ref="R53:R78" si="6">+SUM(N53:N53)*K53</f>
        <v>0.25</v>
      </c>
      <c r="S53" s="6">
        <f t="shared" ref="S53:S74" si="7">+SUM(O53:O53)*K53</f>
        <v>0.5</v>
      </c>
      <c r="T53" s="6">
        <f t="shared" ref="T53:T74" si="8">+SUM(P53:P53)*K53</f>
        <v>1</v>
      </c>
      <c r="U53" s="50">
        <f t="shared" ref="U53:U74" si="9">+MAX(Q53:T53)</f>
        <v>1</v>
      </c>
      <c r="V53" s="496">
        <f>+Q54</f>
        <v>0.1</v>
      </c>
      <c r="W53" s="496">
        <f>+R54</f>
        <v>0.25</v>
      </c>
      <c r="X53" s="496">
        <f>+S54</f>
        <v>0.5</v>
      </c>
      <c r="Y53" s="496">
        <f>+T54</f>
        <v>1</v>
      </c>
      <c r="Z53" s="448"/>
      <c r="AA53" s="471"/>
      <c r="AB53" s="448"/>
      <c r="AC53" s="164"/>
      <c r="AW53" s="7"/>
      <c r="AX53" s="7"/>
      <c r="AY53" s="7"/>
      <c r="AZ53" s="7"/>
      <c r="BA53" s="7"/>
      <c r="BB53" s="7"/>
      <c r="BC53" s="7"/>
      <c r="BD53" s="7"/>
      <c r="BE53" s="7"/>
      <c r="BF53" s="7"/>
      <c r="BG53" s="7"/>
      <c r="BH53" s="7"/>
      <c r="BI53" s="7"/>
      <c r="BJ53" s="7"/>
      <c r="BK53" s="7"/>
      <c r="BL53" s="7"/>
      <c r="BM53" s="7"/>
    </row>
    <row r="54" spans="1:65" s="13" customFormat="1" ht="39.6" customHeight="1" x14ac:dyDescent="0.2">
      <c r="A54" s="401"/>
      <c r="B54" s="404"/>
      <c r="C54" s="423"/>
      <c r="D54" s="422"/>
      <c r="E54" s="423"/>
      <c r="F54" s="425"/>
      <c r="G54" s="427"/>
      <c r="H54" s="428"/>
      <c r="I54" s="418"/>
      <c r="J54" s="500"/>
      <c r="K54" s="163">
        <v>1</v>
      </c>
      <c r="L54" s="153" t="s">
        <v>24</v>
      </c>
      <c r="M54" s="154">
        <v>0.1</v>
      </c>
      <c r="N54" s="154">
        <v>0.25</v>
      </c>
      <c r="O54" s="154">
        <v>0.5</v>
      </c>
      <c r="P54" s="155">
        <v>1</v>
      </c>
      <c r="Q54" s="59">
        <f t="shared" si="5"/>
        <v>0.1</v>
      </c>
      <c r="R54" s="59">
        <f t="shared" si="6"/>
        <v>0.25</v>
      </c>
      <c r="S54" s="59">
        <f t="shared" si="7"/>
        <v>0.5</v>
      </c>
      <c r="T54" s="59">
        <f t="shared" si="8"/>
        <v>1</v>
      </c>
      <c r="U54" s="60">
        <f t="shared" si="9"/>
        <v>1</v>
      </c>
      <c r="V54" s="498"/>
      <c r="W54" s="498"/>
      <c r="X54" s="498"/>
      <c r="Y54" s="498"/>
      <c r="Z54" s="448"/>
      <c r="AA54" s="472"/>
      <c r="AB54" s="448"/>
      <c r="AC54" s="164"/>
      <c r="AW54" s="7"/>
      <c r="AX54" s="7"/>
      <c r="AY54" s="7"/>
      <c r="AZ54" s="7"/>
      <c r="BA54" s="7"/>
      <c r="BB54" s="7"/>
      <c r="BC54" s="7"/>
      <c r="BD54" s="7"/>
      <c r="BE54" s="7"/>
      <c r="BF54" s="7"/>
      <c r="BG54" s="7"/>
      <c r="BH54" s="7"/>
      <c r="BI54" s="7"/>
      <c r="BJ54" s="7"/>
      <c r="BK54" s="7"/>
      <c r="BL54" s="7"/>
      <c r="BM54" s="7"/>
    </row>
    <row r="55" spans="1:65" s="13" customFormat="1" ht="33.6" customHeight="1" x14ac:dyDescent="0.2">
      <c r="A55" s="401"/>
      <c r="B55" s="404"/>
      <c r="C55" s="469" t="s">
        <v>362</v>
      </c>
      <c r="D55" s="469" t="s">
        <v>363</v>
      </c>
      <c r="E55" s="426" t="s">
        <v>364</v>
      </c>
      <c r="F55" s="506">
        <v>10</v>
      </c>
      <c r="G55" s="428" t="s">
        <v>365</v>
      </c>
      <c r="H55" s="428" t="s">
        <v>366</v>
      </c>
      <c r="I55" s="418">
        <f>+MAX(V55:Y62)</f>
        <v>1</v>
      </c>
      <c r="J55" s="499" t="s">
        <v>367</v>
      </c>
      <c r="K55" s="148">
        <v>0.1</v>
      </c>
      <c r="L55" s="149" t="s">
        <v>23</v>
      </c>
      <c r="M55" s="168">
        <v>0.5</v>
      </c>
      <c r="N55" s="158">
        <v>1</v>
      </c>
      <c r="O55" s="158">
        <v>1</v>
      </c>
      <c r="P55" s="159">
        <v>1</v>
      </c>
      <c r="Q55" s="6">
        <f t="shared" si="5"/>
        <v>0.05</v>
      </c>
      <c r="R55" s="6">
        <f t="shared" si="6"/>
        <v>0.1</v>
      </c>
      <c r="S55" s="6">
        <f t="shared" si="7"/>
        <v>0.1</v>
      </c>
      <c r="T55" s="6">
        <f t="shared" si="8"/>
        <v>0.1</v>
      </c>
      <c r="U55" s="50">
        <f t="shared" si="9"/>
        <v>0.1</v>
      </c>
      <c r="V55" s="430">
        <f>+Q56+Q58+Q60+Q62</f>
        <v>0.125</v>
      </c>
      <c r="W55" s="430">
        <f>+R56+R58+R60+R62</f>
        <v>0.30000000000000004</v>
      </c>
      <c r="X55" s="430">
        <f>+S56+S58+S60+S62</f>
        <v>0.8</v>
      </c>
      <c r="Y55" s="430">
        <f>+T56+T58+T60+T62</f>
        <v>1</v>
      </c>
      <c r="Z55" s="448"/>
      <c r="AA55" s="501" t="s">
        <v>368</v>
      </c>
      <c r="AB55" s="448"/>
      <c r="AC55" s="502"/>
      <c r="AW55" s="7"/>
      <c r="AX55" s="7"/>
      <c r="AY55" s="7"/>
      <c r="AZ55" s="7"/>
      <c r="BA55" s="7"/>
      <c r="BB55" s="7"/>
      <c r="BC55" s="7"/>
      <c r="BD55" s="7"/>
      <c r="BE55" s="7"/>
      <c r="BF55" s="7"/>
      <c r="BG55" s="7"/>
      <c r="BH55" s="7"/>
      <c r="BI55" s="7"/>
      <c r="BJ55" s="7"/>
      <c r="BK55" s="7"/>
      <c r="BL55" s="7"/>
      <c r="BM55" s="7"/>
    </row>
    <row r="56" spans="1:65" s="13" customFormat="1" ht="32.450000000000003" customHeight="1" x14ac:dyDescent="0.2">
      <c r="A56" s="401"/>
      <c r="B56" s="404"/>
      <c r="C56" s="469"/>
      <c r="D56" s="469"/>
      <c r="E56" s="495"/>
      <c r="F56" s="507"/>
      <c r="G56" s="428"/>
      <c r="H56" s="428"/>
      <c r="I56" s="418"/>
      <c r="J56" s="500"/>
      <c r="K56" s="152">
        <v>0.1</v>
      </c>
      <c r="L56" s="153" t="s">
        <v>24</v>
      </c>
      <c r="M56" s="154">
        <v>0.25</v>
      </c>
      <c r="N56" s="154">
        <v>1</v>
      </c>
      <c r="O56" s="154">
        <v>1</v>
      </c>
      <c r="P56" s="155">
        <v>1</v>
      </c>
      <c r="Q56" s="59">
        <f t="shared" si="5"/>
        <v>2.5000000000000001E-2</v>
      </c>
      <c r="R56" s="59">
        <f t="shared" si="6"/>
        <v>0.1</v>
      </c>
      <c r="S56" s="59">
        <f t="shared" si="7"/>
        <v>0.1</v>
      </c>
      <c r="T56" s="59">
        <f t="shared" si="8"/>
        <v>0.1</v>
      </c>
      <c r="U56" s="60">
        <f t="shared" si="9"/>
        <v>0.1</v>
      </c>
      <c r="V56" s="431"/>
      <c r="W56" s="431"/>
      <c r="X56" s="431"/>
      <c r="Y56" s="431"/>
      <c r="Z56" s="448"/>
      <c r="AA56" s="501"/>
      <c r="AB56" s="448"/>
      <c r="AC56" s="502"/>
      <c r="AW56" s="7"/>
      <c r="AX56" s="7"/>
      <c r="AY56" s="7"/>
      <c r="AZ56" s="7"/>
      <c r="BA56" s="7"/>
      <c r="BB56" s="7"/>
      <c r="BC56" s="7"/>
      <c r="BD56" s="7"/>
      <c r="BE56" s="7"/>
      <c r="BF56" s="7"/>
      <c r="BG56" s="7"/>
      <c r="BH56" s="7"/>
      <c r="BI56" s="7"/>
      <c r="BJ56" s="7"/>
      <c r="BK56" s="7"/>
      <c r="BL56" s="7"/>
      <c r="BM56" s="7"/>
    </row>
    <row r="57" spans="1:65" s="13" customFormat="1" ht="30.6" customHeight="1" x14ac:dyDescent="0.2">
      <c r="A57" s="401"/>
      <c r="B57" s="404"/>
      <c r="C57" s="469"/>
      <c r="D57" s="469"/>
      <c r="E57" s="495"/>
      <c r="F57" s="507"/>
      <c r="G57" s="428"/>
      <c r="H57" s="428"/>
      <c r="I57" s="418"/>
      <c r="J57" s="499" t="s">
        <v>369</v>
      </c>
      <c r="K57" s="148">
        <v>0.2</v>
      </c>
      <c r="L57" s="149" t="s">
        <v>23</v>
      </c>
      <c r="M57" s="158">
        <v>0.5</v>
      </c>
      <c r="N57" s="158">
        <v>1</v>
      </c>
      <c r="O57" s="158">
        <v>1</v>
      </c>
      <c r="P57" s="159">
        <v>1</v>
      </c>
      <c r="Q57" s="259">
        <f>+SUM(M57:M57)*K57</f>
        <v>0.1</v>
      </c>
      <c r="R57" s="6">
        <f t="shared" si="6"/>
        <v>0.2</v>
      </c>
      <c r="S57" s="6">
        <f t="shared" si="7"/>
        <v>0.2</v>
      </c>
      <c r="T57" s="6">
        <f t="shared" si="8"/>
        <v>0.2</v>
      </c>
      <c r="U57" s="50">
        <f t="shared" si="9"/>
        <v>0.2</v>
      </c>
      <c r="V57" s="431"/>
      <c r="W57" s="431"/>
      <c r="X57" s="431"/>
      <c r="Y57" s="431"/>
      <c r="Z57" s="448"/>
      <c r="AA57" s="501"/>
      <c r="AB57" s="448"/>
      <c r="AC57" s="502"/>
      <c r="AW57" s="7"/>
      <c r="AX57" s="7"/>
      <c r="AY57" s="7"/>
      <c r="AZ57" s="7"/>
      <c r="BA57" s="7"/>
      <c r="BB57" s="7"/>
      <c r="BC57" s="7"/>
      <c r="BD57" s="7"/>
      <c r="BE57" s="7"/>
      <c r="BF57" s="7"/>
      <c r="BG57" s="7"/>
      <c r="BH57" s="7"/>
      <c r="BI57" s="7"/>
      <c r="BJ57" s="7"/>
      <c r="BK57" s="7"/>
      <c r="BL57" s="7"/>
      <c r="BM57" s="7"/>
    </row>
    <row r="58" spans="1:65" s="13" customFormat="1" ht="31.9" customHeight="1" x14ac:dyDescent="0.2">
      <c r="A58" s="401"/>
      <c r="B58" s="404"/>
      <c r="C58" s="469"/>
      <c r="D58" s="469"/>
      <c r="E58" s="495"/>
      <c r="F58" s="507"/>
      <c r="G58" s="428"/>
      <c r="H58" s="428"/>
      <c r="I58" s="418"/>
      <c r="J58" s="500"/>
      <c r="K58" s="152">
        <v>0.2</v>
      </c>
      <c r="L58" s="153" t="s">
        <v>24</v>
      </c>
      <c r="M58" s="154">
        <v>0.5</v>
      </c>
      <c r="N58" s="154">
        <v>1</v>
      </c>
      <c r="O58" s="154">
        <v>1</v>
      </c>
      <c r="P58" s="155">
        <v>1</v>
      </c>
      <c r="Q58" s="59">
        <f t="shared" si="5"/>
        <v>0.1</v>
      </c>
      <c r="R58" s="59">
        <f t="shared" si="6"/>
        <v>0.2</v>
      </c>
      <c r="S58" s="59">
        <f t="shared" si="7"/>
        <v>0.2</v>
      </c>
      <c r="T58" s="59">
        <f t="shared" si="8"/>
        <v>0.2</v>
      </c>
      <c r="U58" s="60">
        <f t="shared" si="9"/>
        <v>0.2</v>
      </c>
      <c r="V58" s="431"/>
      <c r="W58" s="431"/>
      <c r="X58" s="431"/>
      <c r="Y58" s="431"/>
      <c r="Z58" s="448"/>
      <c r="AA58" s="501"/>
      <c r="AB58" s="448"/>
      <c r="AC58" s="502"/>
      <c r="AW58" s="7"/>
      <c r="AX58" s="7"/>
      <c r="AY58" s="7"/>
      <c r="AZ58" s="7"/>
      <c r="BA58" s="7"/>
      <c r="BB58" s="7"/>
      <c r="BC58" s="7"/>
      <c r="BD58" s="7"/>
      <c r="BE58" s="7"/>
      <c r="BF58" s="7"/>
      <c r="BG58" s="7"/>
      <c r="BH58" s="7"/>
      <c r="BI58" s="7"/>
      <c r="BJ58" s="7"/>
      <c r="BK58" s="7"/>
      <c r="BL58" s="7"/>
      <c r="BM58" s="7"/>
    </row>
    <row r="59" spans="1:65" s="13" customFormat="1" ht="33.6" customHeight="1" x14ac:dyDescent="0.2">
      <c r="A59" s="401"/>
      <c r="B59" s="404"/>
      <c r="C59" s="469"/>
      <c r="D59" s="469"/>
      <c r="E59" s="495"/>
      <c r="F59" s="507"/>
      <c r="G59" s="428"/>
      <c r="H59" s="428"/>
      <c r="I59" s="418"/>
      <c r="J59" s="503" t="s">
        <v>370</v>
      </c>
      <c r="K59" s="148">
        <v>0.5</v>
      </c>
      <c r="L59" s="149" t="s">
        <v>23</v>
      </c>
      <c r="M59" s="168">
        <v>0</v>
      </c>
      <c r="N59" s="168">
        <v>0</v>
      </c>
      <c r="O59" s="168">
        <v>0.5</v>
      </c>
      <c r="P59" s="159">
        <v>1</v>
      </c>
      <c r="Q59" s="6">
        <v>0</v>
      </c>
      <c r="R59" s="6">
        <f t="shared" si="6"/>
        <v>0</v>
      </c>
      <c r="S59" s="6">
        <f t="shared" si="7"/>
        <v>0.25</v>
      </c>
      <c r="T59" s="6">
        <f t="shared" si="8"/>
        <v>0.5</v>
      </c>
      <c r="U59" s="50">
        <f t="shared" si="9"/>
        <v>0.5</v>
      </c>
      <c r="V59" s="431"/>
      <c r="W59" s="431"/>
      <c r="X59" s="431"/>
      <c r="Y59" s="431"/>
      <c r="Z59" s="448"/>
      <c r="AA59" s="501"/>
      <c r="AB59" s="448"/>
      <c r="AC59" s="502"/>
      <c r="AW59" s="7"/>
      <c r="AX59" s="7"/>
      <c r="AY59" s="7"/>
      <c r="AZ59" s="7"/>
      <c r="BA59" s="7"/>
      <c r="BB59" s="7"/>
      <c r="BC59" s="7"/>
      <c r="BD59" s="7"/>
      <c r="BE59" s="7"/>
      <c r="BF59" s="7"/>
      <c r="BG59" s="7"/>
      <c r="BH59" s="7"/>
      <c r="BI59" s="7"/>
      <c r="BJ59" s="7"/>
      <c r="BK59" s="7"/>
      <c r="BL59" s="7"/>
      <c r="BM59" s="7"/>
    </row>
    <row r="60" spans="1:65" s="13" customFormat="1" ht="33" customHeight="1" x14ac:dyDescent="0.2">
      <c r="A60" s="401"/>
      <c r="B60" s="404"/>
      <c r="C60" s="469"/>
      <c r="D60" s="469"/>
      <c r="E60" s="495"/>
      <c r="F60" s="507"/>
      <c r="G60" s="428"/>
      <c r="H60" s="428"/>
      <c r="I60" s="418"/>
      <c r="J60" s="504"/>
      <c r="K60" s="152">
        <v>0.5</v>
      </c>
      <c r="L60" s="153" t="s">
        <v>24</v>
      </c>
      <c r="M60" s="154">
        <v>0</v>
      </c>
      <c r="N60" s="154">
        <v>0</v>
      </c>
      <c r="O60" s="155">
        <v>1</v>
      </c>
      <c r="P60" s="155">
        <v>1</v>
      </c>
      <c r="Q60" s="59">
        <f t="shared" si="5"/>
        <v>0</v>
      </c>
      <c r="R60" s="59">
        <f t="shared" si="6"/>
        <v>0</v>
      </c>
      <c r="S60" s="59">
        <f t="shared" si="7"/>
        <v>0.5</v>
      </c>
      <c r="T60" s="59">
        <f t="shared" si="8"/>
        <v>0.5</v>
      </c>
      <c r="U60" s="60">
        <f t="shared" si="9"/>
        <v>0.5</v>
      </c>
      <c r="V60" s="431"/>
      <c r="W60" s="431"/>
      <c r="X60" s="431"/>
      <c r="Y60" s="431"/>
      <c r="Z60" s="448"/>
      <c r="AA60" s="501"/>
      <c r="AB60" s="448"/>
      <c r="AC60" s="502"/>
      <c r="AW60" s="7"/>
      <c r="AX60" s="7"/>
      <c r="AY60" s="7"/>
      <c r="AZ60" s="7"/>
      <c r="BA60" s="7"/>
      <c r="BB60" s="7"/>
      <c r="BC60" s="7"/>
      <c r="BD60" s="7"/>
      <c r="BE60" s="7"/>
      <c r="BF60" s="7"/>
      <c r="BG60" s="7"/>
      <c r="BH60" s="7"/>
      <c r="BI60" s="7"/>
      <c r="BJ60" s="7"/>
      <c r="BK60" s="7"/>
      <c r="BL60" s="7"/>
      <c r="BM60" s="7"/>
    </row>
    <row r="61" spans="1:65" s="13" customFormat="1" ht="30" customHeight="1" x14ac:dyDescent="0.2">
      <c r="A61" s="401"/>
      <c r="B61" s="404"/>
      <c r="C61" s="469"/>
      <c r="D61" s="469"/>
      <c r="E61" s="495"/>
      <c r="F61" s="507"/>
      <c r="G61" s="428"/>
      <c r="H61" s="428"/>
      <c r="I61" s="418"/>
      <c r="J61" s="503" t="s">
        <v>371</v>
      </c>
      <c r="K61" s="148">
        <v>0.2</v>
      </c>
      <c r="L61" s="149" t="s">
        <v>23</v>
      </c>
      <c r="M61" s="158">
        <v>0</v>
      </c>
      <c r="N61" s="158">
        <v>0</v>
      </c>
      <c r="O61" s="168">
        <v>0</v>
      </c>
      <c r="P61" s="159">
        <v>1</v>
      </c>
      <c r="Q61" s="6">
        <v>0</v>
      </c>
      <c r="R61" s="6">
        <f t="shared" si="6"/>
        <v>0</v>
      </c>
      <c r="S61" s="6">
        <f t="shared" si="7"/>
        <v>0</v>
      </c>
      <c r="T61" s="6">
        <f t="shared" si="8"/>
        <v>0.2</v>
      </c>
      <c r="U61" s="50">
        <f t="shared" si="9"/>
        <v>0.2</v>
      </c>
      <c r="V61" s="431"/>
      <c r="W61" s="431"/>
      <c r="X61" s="431"/>
      <c r="Y61" s="431"/>
      <c r="Z61" s="448"/>
      <c r="AA61" s="501"/>
      <c r="AB61" s="448"/>
      <c r="AC61" s="502"/>
      <c r="AW61" s="7"/>
      <c r="AX61" s="7"/>
      <c r="AY61" s="7"/>
      <c r="AZ61" s="7"/>
      <c r="BA61" s="7"/>
      <c r="BB61" s="7"/>
      <c r="BC61" s="7"/>
      <c r="BD61" s="7"/>
      <c r="BE61" s="7"/>
      <c r="BF61" s="7"/>
      <c r="BG61" s="7"/>
      <c r="BH61" s="7"/>
      <c r="BI61" s="7"/>
      <c r="BJ61" s="7"/>
      <c r="BK61" s="7"/>
      <c r="BL61" s="7"/>
      <c r="BM61" s="7"/>
    </row>
    <row r="62" spans="1:65" s="13" customFormat="1" ht="28.9" customHeight="1" x14ac:dyDescent="0.2">
      <c r="A62" s="401"/>
      <c r="B62" s="404"/>
      <c r="C62" s="469"/>
      <c r="D62" s="469"/>
      <c r="E62" s="495"/>
      <c r="F62" s="507"/>
      <c r="G62" s="428"/>
      <c r="H62" s="428"/>
      <c r="I62" s="418"/>
      <c r="J62" s="504"/>
      <c r="K62" s="152">
        <v>0.2</v>
      </c>
      <c r="L62" s="153" t="s">
        <v>24</v>
      </c>
      <c r="M62" s="154">
        <v>0</v>
      </c>
      <c r="N62" s="154">
        <v>0</v>
      </c>
      <c r="O62" s="154">
        <v>0</v>
      </c>
      <c r="P62" s="155">
        <v>1</v>
      </c>
      <c r="Q62" s="59">
        <f t="shared" si="5"/>
        <v>0</v>
      </c>
      <c r="R62" s="59">
        <f t="shared" si="6"/>
        <v>0</v>
      </c>
      <c r="S62" s="59">
        <f t="shared" si="7"/>
        <v>0</v>
      </c>
      <c r="T62" s="59">
        <f t="shared" si="8"/>
        <v>0.2</v>
      </c>
      <c r="U62" s="60">
        <f t="shared" si="9"/>
        <v>0.2</v>
      </c>
      <c r="V62" s="431"/>
      <c r="W62" s="431"/>
      <c r="X62" s="431"/>
      <c r="Y62" s="431"/>
      <c r="Z62" s="448"/>
      <c r="AA62" s="501"/>
      <c r="AB62" s="448"/>
      <c r="AC62" s="502"/>
      <c r="AW62" s="7"/>
      <c r="AX62" s="7"/>
      <c r="AY62" s="7"/>
      <c r="AZ62" s="7"/>
      <c r="BA62" s="7"/>
      <c r="BB62" s="7"/>
      <c r="BC62" s="7"/>
      <c r="BD62" s="7"/>
      <c r="BE62" s="7"/>
      <c r="BF62" s="7"/>
      <c r="BG62" s="7"/>
      <c r="BH62" s="7"/>
      <c r="BI62" s="7"/>
      <c r="BJ62" s="7"/>
      <c r="BK62" s="7"/>
      <c r="BL62" s="7"/>
      <c r="BM62" s="7"/>
    </row>
    <row r="63" spans="1:65" s="13" customFormat="1" ht="33.6" customHeight="1" x14ac:dyDescent="0.2">
      <c r="A63" s="401"/>
      <c r="B63" s="404"/>
      <c r="C63" s="469" t="s">
        <v>372</v>
      </c>
      <c r="D63" s="428" t="s">
        <v>373</v>
      </c>
      <c r="E63" s="426" t="s">
        <v>890</v>
      </c>
      <c r="F63" s="424">
        <v>11</v>
      </c>
      <c r="G63" s="428" t="s">
        <v>374</v>
      </c>
      <c r="H63" s="428" t="s">
        <v>366</v>
      </c>
      <c r="I63" s="418">
        <f>+MAX(V63:Y72)</f>
        <v>1</v>
      </c>
      <c r="J63" s="474" t="s">
        <v>375</v>
      </c>
      <c r="K63" s="169">
        <v>0.2</v>
      </c>
      <c r="L63" s="149" t="s">
        <v>23</v>
      </c>
      <c r="M63" s="150">
        <v>1</v>
      </c>
      <c r="N63" s="150">
        <v>1</v>
      </c>
      <c r="O63" s="150">
        <v>1</v>
      </c>
      <c r="P63" s="151">
        <v>1</v>
      </c>
      <c r="Q63" s="6">
        <f t="shared" si="5"/>
        <v>0.2</v>
      </c>
      <c r="R63" s="6">
        <f t="shared" si="6"/>
        <v>0.2</v>
      </c>
      <c r="S63" s="6">
        <f t="shared" si="7"/>
        <v>0.2</v>
      </c>
      <c r="T63" s="6">
        <f t="shared" si="8"/>
        <v>0.2</v>
      </c>
      <c r="U63" s="50">
        <f t="shared" si="9"/>
        <v>0.2</v>
      </c>
      <c r="V63" s="430">
        <f>+Q64+Q66+Q68+Q70+Q72</f>
        <v>0.16600000000000001</v>
      </c>
      <c r="W63" s="430">
        <f>+R64+R66+R68+R70+R72</f>
        <v>0.47000000000000003</v>
      </c>
      <c r="X63" s="430">
        <f>+S64+S66+S68+S70+S72</f>
        <v>0.58799999999999997</v>
      </c>
      <c r="Y63" s="430">
        <f>+T64+T66+T68+T70+T72</f>
        <v>1</v>
      </c>
      <c r="Z63" s="448"/>
      <c r="AA63" s="522" t="s">
        <v>376</v>
      </c>
      <c r="AB63" s="448"/>
      <c r="AC63" s="455"/>
      <c r="AW63" s="7"/>
      <c r="AX63" s="7"/>
      <c r="AY63" s="7"/>
      <c r="AZ63" s="7"/>
      <c r="BA63" s="7"/>
      <c r="BB63" s="7"/>
      <c r="BC63" s="7"/>
      <c r="BD63" s="7"/>
      <c r="BE63" s="7"/>
      <c r="BF63" s="7"/>
      <c r="BG63" s="7"/>
      <c r="BH63" s="7"/>
      <c r="BI63" s="7"/>
      <c r="BJ63" s="7"/>
      <c r="BK63" s="7"/>
      <c r="BL63" s="7"/>
      <c r="BM63" s="7"/>
    </row>
    <row r="64" spans="1:65" s="13" customFormat="1" ht="38.450000000000003" customHeight="1" x14ac:dyDescent="0.2">
      <c r="A64" s="401"/>
      <c r="B64" s="404"/>
      <c r="C64" s="469"/>
      <c r="D64" s="428"/>
      <c r="E64" s="495"/>
      <c r="F64" s="429"/>
      <c r="G64" s="428"/>
      <c r="H64" s="428"/>
      <c r="I64" s="418"/>
      <c r="J64" s="474"/>
      <c r="K64" s="152">
        <v>0.2</v>
      </c>
      <c r="L64" s="153" t="s">
        <v>24</v>
      </c>
      <c r="M64" s="154">
        <v>0.83</v>
      </c>
      <c r="N64" s="154">
        <v>1</v>
      </c>
      <c r="O64" s="154">
        <v>1</v>
      </c>
      <c r="P64" s="155">
        <v>1</v>
      </c>
      <c r="Q64" s="59">
        <f>+SUM(M64:M64)*K63</f>
        <v>0.16600000000000001</v>
      </c>
      <c r="R64" s="59">
        <f t="shared" si="6"/>
        <v>0.2</v>
      </c>
      <c r="S64" s="59">
        <f t="shared" si="7"/>
        <v>0.2</v>
      </c>
      <c r="T64" s="59">
        <f t="shared" si="8"/>
        <v>0.2</v>
      </c>
      <c r="U64" s="60">
        <f t="shared" si="9"/>
        <v>0.2</v>
      </c>
      <c r="V64" s="431"/>
      <c r="W64" s="431"/>
      <c r="X64" s="431"/>
      <c r="Y64" s="431"/>
      <c r="Z64" s="448"/>
      <c r="AA64" s="523"/>
      <c r="AB64" s="448"/>
      <c r="AC64" s="455"/>
      <c r="AW64" s="7"/>
      <c r="AX64" s="7"/>
      <c r="AY64" s="7"/>
      <c r="AZ64" s="7"/>
      <c r="BA64" s="7"/>
      <c r="BB64" s="7"/>
      <c r="BC64" s="7"/>
      <c r="BD64" s="7"/>
      <c r="BE64" s="7"/>
      <c r="BF64" s="7"/>
      <c r="BG64" s="7"/>
      <c r="BH64" s="7"/>
      <c r="BI64" s="7"/>
      <c r="BJ64" s="7"/>
      <c r="BK64" s="7"/>
      <c r="BL64" s="7"/>
      <c r="BM64" s="7"/>
    </row>
    <row r="65" spans="1:65" s="13" customFormat="1" ht="34.15" customHeight="1" x14ac:dyDescent="0.2">
      <c r="A65" s="401"/>
      <c r="B65" s="404"/>
      <c r="C65" s="469"/>
      <c r="D65" s="428"/>
      <c r="E65" s="495"/>
      <c r="F65" s="429"/>
      <c r="G65" s="428"/>
      <c r="H65" s="428"/>
      <c r="I65" s="418"/>
      <c r="J65" s="474" t="s">
        <v>377</v>
      </c>
      <c r="K65" s="169">
        <v>0.2</v>
      </c>
      <c r="L65" s="149" t="s">
        <v>23</v>
      </c>
      <c r="M65" s="150">
        <v>0</v>
      </c>
      <c r="N65" s="150">
        <v>1</v>
      </c>
      <c r="O65" s="150">
        <v>1</v>
      </c>
      <c r="P65" s="151">
        <v>1</v>
      </c>
      <c r="Q65" s="6">
        <f t="shared" si="5"/>
        <v>0</v>
      </c>
      <c r="R65" s="6">
        <f t="shared" si="6"/>
        <v>0.2</v>
      </c>
      <c r="S65" s="6">
        <f t="shared" si="7"/>
        <v>0.2</v>
      </c>
      <c r="T65" s="6">
        <f t="shared" si="8"/>
        <v>0.2</v>
      </c>
      <c r="U65" s="50">
        <f t="shared" si="9"/>
        <v>0.2</v>
      </c>
      <c r="V65" s="431"/>
      <c r="W65" s="431"/>
      <c r="X65" s="431"/>
      <c r="Y65" s="431"/>
      <c r="Z65" s="448"/>
      <c r="AA65" s="523"/>
      <c r="AB65" s="448"/>
      <c r="AC65" s="455"/>
      <c r="AW65" s="7"/>
      <c r="AX65" s="7"/>
      <c r="AY65" s="7"/>
      <c r="AZ65" s="7"/>
      <c r="BA65" s="7"/>
      <c r="BB65" s="7"/>
      <c r="BC65" s="7"/>
      <c r="BD65" s="7"/>
      <c r="BE65" s="7"/>
      <c r="BF65" s="7"/>
      <c r="BG65" s="7"/>
      <c r="BH65" s="7"/>
      <c r="BI65" s="7"/>
      <c r="BJ65" s="7"/>
      <c r="BK65" s="7"/>
      <c r="BL65" s="7"/>
      <c r="BM65" s="7"/>
    </row>
    <row r="66" spans="1:65" s="13" customFormat="1" ht="25.9" customHeight="1" x14ac:dyDescent="0.2">
      <c r="A66" s="401"/>
      <c r="B66" s="404"/>
      <c r="C66" s="469"/>
      <c r="D66" s="428"/>
      <c r="E66" s="495"/>
      <c r="F66" s="429"/>
      <c r="G66" s="428"/>
      <c r="H66" s="428"/>
      <c r="I66" s="418"/>
      <c r="J66" s="474"/>
      <c r="K66" s="152">
        <v>0.2</v>
      </c>
      <c r="L66" s="153" t="s">
        <v>24</v>
      </c>
      <c r="M66" s="154">
        <v>0</v>
      </c>
      <c r="N66" s="154">
        <v>1</v>
      </c>
      <c r="O66" s="154">
        <v>1</v>
      </c>
      <c r="P66" s="155">
        <v>1</v>
      </c>
      <c r="Q66" s="59">
        <f>+SUM(M66:M66)*K65</f>
        <v>0</v>
      </c>
      <c r="R66" s="59">
        <f t="shared" si="6"/>
        <v>0.2</v>
      </c>
      <c r="S66" s="59">
        <f t="shared" si="7"/>
        <v>0.2</v>
      </c>
      <c r="T66" s="59">
        <f t="shared" si="8"/>
        <v>0.2</v>
      </c>
      <c r="U66" s="60">
        <f t="shared" si="9"/>
        <v>0.2</v>
      </c>
      <c r="V66" s="431"/>
      <c r="W66" s="431"/>
      <c r="X66" s="431"/>
      <c r="Y66" s="431"/>
      <c r="Z66" s="448"/>
      <c r="AA66" s="523"/>
      <c r="AB66" s="448"/>
      <c r="AC66" s="455"/>
      <c r="AW66" s="7"/>
      <c r="AX66" s="7"/>
      <c r="AY66" s="7"/>
      <c r="AZ66" s="7"/>
      <c r="BA66" s="7"/>
      <c r="BB66" s="7"/>
      <c r="BC66" s="7"/>
      <c r="BD66" s="7"/>
      <c r="BE66" s="7"/>
      <c r="BF66" s="7"/>
      <c r="BG66" s="7"/>
      <c r="BH66" s="7"/>
      <c r="BI66" s="7"/>
      <c r="BJ66" s="7"/>
      <c r="BK66" s="7"/>
      <c r="BL66" s="7"/>
      <c r="BM66" s="7"/>
    </row>
    <row r="67" spans="1:65" s="13" customFormat="1" ht="31.9" customHeight="1" x14ac:dyDescent="0.2">
      <c r="A67" s="401"/>
      <c r="B67" s="404"/>
      <c r="C67" s="469"/>
      <c r="D67" s="428"/>
      <c r="E67" s="495"/>
      <c r="F67" s="429"/>
      <c r="G67" s="428"/>
      <c r="H67" s="428"/>
      <c r="I67" s="418"/>
      <c r="J67" s="524" t="s">
        <v>378</v>
      </c>
      <c r="K67" s="170">
        <v>0.2</v>
      </c>
      <c r="L67" s="149" t="s">
        <v>23</v>
      </c>
      <c r="M67" s="150">
        <v>0</v>
      </c>
      <c r="N67" s="150">
        <v>0.3</v>
      </c>
      <c r="O67" s="150">
        <v>0.3</v>
      </c>
      <c r="P67" s="151">
        <v>1</v>
      </c>
      <c r="Q67" s="6">
        <f>+SUM(M67:M67)*K67</f>
        <v>0</v>
      </c>
      <c r="R67" s="6">
        <f>+SUM(N67:N67)*K67</f>
        <v>0.06</v>
      </c>
      <c r="S67" s="6">
        <f>+SUM(O67:O67)*K67</f>
        <v>0.06</v>
      </c>
      <c r="T67" s="6">
        <f>+SUM(P67:P67)*K67</f>
        <v>0.2</v>
      </c>
      <c r="U67" s="50">
        <f>+MAX(Q67:T67)</f>
        <v>0.2</v>
      </c>
      <c r="V67" s="431"/>
      <c r="W67" s="431"/>
      <c r="X67" s="431"/>
      <c r="Y67" s="431"/>
      <c r="Z67" s="448"/>
      <c r="AA67" s="523"/>
      <c r="AB67" s="448"/>
      <c r="AC67" s="455"/>
      <c r="AW67" s="7"/>
      <c r="AX67" s="7"/>
      <c r="AY67" s="7"/>
      <c r="AZ67" s="7"/>
      <c r="BA67" s="7"/>
      <c r="BB67" s="7"/>
      <c r="BC67" s="7"/>
      <c r="BD67" s="7"/>
      <c r="BE67" s="7"/>
      <c r="BF67" s="7"/>
      <c r="BG67" s="7"/>
      <c r="BH67" s="7"/>
      <c r="BI67" s="7"/>
      <c r="BJ67" s="7"/>
      <c r="BK67" s="7"/>
      <c r="BL67" s="7"/>
      <c r="BM67" s="7"/>
    </row>
    <row r="68" spans="1:65" s="13" customFormat="1" ht="32.450000000000003" customHeight="1" x14ac:dyDescent="0.2">
      <c r="A68" s="401"/>
      <c r="B68" s="404"/>
      <c r="C68" s="469"/>
      <c r="D68" s="428"/>
      <c r="E68" s="495"/>
      <c r="F68" s="429"/>
      <c r="G68" s="428"/>
      <c r="H68" s="428"/>
      <c r="I68" s="418"/>
      <c r="J68" s="525"/>
      <c r="K68" s="152">
        <v>0.2</v>
      </c>
      <c r="L68" s="153" t="s">
        <v>24</v>
      </c>
      <c r="M68" s="154">
        <v>0</v>
      </c>
      <c r="N68" s="154">
        <v>0.3</v>
      </c>
      <c r="O68" s="154">
        <v>0.59</v>
      </c>
      <c r="P68" s="155">
        <v>1</v>
      </c>
      <c r="Q68" s="59">
        <f>+SUM(M68:M68)*K67</f>
        <v>0</v>
      </c>
      <c r="R68" s="59">
        <f>+SUM(N68:N68)*K68</f>
        <v>0.06</v>
      </c>
      <c r="S68" s="59">
        <f>+SUM(O68:O68)*K68</f>
        <v>0.11799999999999999</v>
      </c>
      <c r="T68" s="59">
        <f>+SUM(P68:P68)*K68</f>
        <v>0.2</v>
      </c>
      <c r="U68" s="60">
        <f>+MAX(Q68:T68)</f>
        <v>0.2</v>
      </c>
      <c r="V68" s="431"/>
      <c r="W68" s="431"/>
      <c r="X68" s="431"/>
      <c r="Y68" s="431"/>
      <c r="Z68" s="448"/>
      <c r="AA68" s="523"/>
      <c r="AB68" s="448"/>
      <c r="AC68" s="455"/>
      <c r="AW68" s="7"/>
      <c r="AX68" s="7"/>
      <c r="AY68" s="7"/>
      <c r="AZ68" s="7"/>
      <c r="BA68" s="7"/>
      <c r="BB68" s="7"/>
      <c r="BC68" s="7"/>
      <c r="BD68" s="7"/>
      <c r="BE68" s="7"/>
      <c r="BF68" s="7"/>
      <c r="BG68" s="7"/>
      <c r="BH68" s="7"/>
      <c r="BI68" s="7"/>
      <c r="BJ68" s="7"/>
      <c r="BK68" s="7"/>
      <c r="BL68" s="7"/>
      <c r="BM68" s="7"/>
    </row>
    <row r="69" spans="1:65" s="13" customFormat="1" ht="34.9" customHeight="1" x14ac:dyDescent="0.2">
      <c r="A69" s="401"/>
      <c r="B69" s="404"/>
      <c r="C69" s="469"/>
      <c r="D69" s="428"/>
      <c r="E69" s="495"/>
      <c r="F69" s="429"/>
      <c r="G69" s="428"/>
      <c r="H69" s="428"/>
      <c r="I69" s="418"/>
      <c r="J69" s="524" t="s">
        <v>379</v>
      </c>
      <c r="K69" s="169">
        <v>0.2</v>
      </c>
      <c r="L69" s="149" t="s">
        <v>23</v>
      </c>
      <c r="M69" s="150">
        <v>0</v>
      </c>
      <c r="N69" s="150">
        <v>0</v>
      </c>
      <c r="O69" s="150">
        <v>0.3</v>
      </c>
      <c r="P69" s="151">
        <v>1</v>
      </c>
      <c r="Q69" s="6">
        <f t="shared" si="5"/>
        <v>0</v>
      </c>
      <c r="R69" s="6">
        <f t="shared" si="6"/>
        <v>0</v>
      </c>
      <c r="S69" s="6">
        <f t="shared" si="7"/>
        <v>0.06</v>
      </c>
      <c r="T69" s="6">
        <f t="shared" si="8"/>
        <v>0.2</v>
      </c>
      <c r="U69" s="50">
        <f t="shared" si="9"/>
        <v>0.2</v>
      </c>
      <c r="V69" s="431"/>
      <c r="W69" s="431"/>
      <c r="X69" s="431"/>
      <c r="Y69" s="431"/>
      <c r="Z69" s="448"/>
      <c r="AA69" s="523"/>
      <c r="AB69" s="448"/>
      <c r="AC69" s="455"/>
      <c r="AW69" s="7"/>
      <c r="AX69" s="7"/>
      <c r="AY69" s="7"/>
      <c r="AZ69" s="7"/>
      <c r="BA69" s="7"/>
      <c r="BB69" s="7"/>
      <c r="BC69" s="7"/>
      <c r="BD69" s="7"/>
      <c r="BE69" s="7"/>
      <c r="BF69" s="7"/>
      <c r="BG69" s="7"/>
      <c r="BH69" s="7"/>
      <c r="BI69" s="7"/>
      <c r="BJ69" s="7"/>
      <c r="BK69" s="7"/>
      <c r="BL69" s="7"/>
      <c r="BM69" s="7"/>
    </row>
    <row r="70" spans="1:65" s="13" customFormat="1" ht="21.6" customHeight="1" x14ac:dyDescent="0.2">
      <c r="A70" s="401"/>
      <c r="B70" s="404"/>
      <c r="C70" s="469"/>
      <c r="D70" s="428"/>
      <c r="E70" s="495"/>
      <c r="F70" s="429"/>
      <c r="G70" s="428"/>
      <c r="H70" s="428"/>
      <c r="I70" s="418"/>
      <c r="J70" s="525"/>
      <c r="K70" s="152">
        <v>0.2</v>
      </c>
      <c r="L70" s="153" t="s">
        <v>24</v>
      </c>
      <c r="M70" s="154">
        <v>0</v>
      </c>
      <c r="N70" s="154">
        <v>0.05</v>
      </c>
      <c r="O70" s="154">
        <v>0.35</v>
      </c>
      <c r="P70" s="155">
        <v>1</v>
      </c>
      <c r="Q70" s="59">
        <f t="shared" si="5"/>
        <v>0</v>
      </c>
      <c r="R70" s="59">
        <f t="shared" si="6"/>
        <v>1.0000000000000002E-2</v>
      </c>
      <c r="S70" s="59">
        <f t="shared" si="7"/>
        <v>6.9999999999999993E-2</v>
      </c>
      <c r="T70" s="59">
        <f t="shared" si="8"/>
        <v>0.2</v>
      </c>
      <c r="U70" s="60">
        <f t="shared" si="9"/>
        <v>0.2</v>
      </c>
      <c r="V70" s="431"/>
      <c r="W70" s="431"/>
      <c r="X70" s="431"/>
      <c r="Y70" s="431"/>
      <c r="Z70" s="448"/>
      <c r="AA70" s="523"/>
      <c r="AB70" s="448"/>
      <c r="AC70" s="455"/>
      <c r="AW70" s="7"/>
      <c r="AX70" s="7"/>
      <c r="AY70" s="7"/>
      <c r="AZ70" s="7"/>
      <c r="BA70" s="7"/>
      <c r="BB70" s="7"/>
      <c r="BC70" s="7"/>
      <c r="BD70" s="7"/>
      <c r="BE70" s="7"/>
      <c r="BF70" s="7"/>
      <c r="BG70" s="7"/>
      <c r="BH70" s="7"/>
      <c r="BI70" s="7"/>
      <c r="BJ70" s="7"/>
      <c r="BK70" s="7"/>
      <c r="BL70" s="7"/>
      <c r="BM70" s="7"/>
    </row>
    <row r="71" spans="1:65" s="13" customFormat="1" ht="35.450000000000003" customHeight="1" x14ac:dyDescent="0.2">
      <c r="A71" s="401"/>
      <c r="B71" s="404"/>
      <c r="C71" s="469"/>
      <c r="D71" s="428"/>
      <c r="E71" s="495"/>
      <c r="F71" s="429"/>
      <c r="G71" s="428"/>
      <c r="H71" s="428"/>
      <c r="I71" s="418"/>
      <c r="J71" s="474" t="s">
        <v>380</v>
      </c>
      <c r="K71" s="169">
        <v>0.2</v>
      </c>
      <c r="L71" s="149" t="s">
        <v>23</v>
      </c>
      <c r="M71" s="150">
        <v>0</v>
      </c>
      <c r="N71" s="150">
        <v>0</v>
      </c>
      <c r="O71" s="150">
        <v>0</v>
      </c>
      <c r="P71" s="151">
        <v>1</v>
      </c>
      <c r="Q71" s="6">
        <f t="shared" si="5"/>
        <v>0</v>
      </c>
      <c r="R71" s="6">
        <f t="shared" si="6"/>
        <v>0</v>
      </c>
      <c r="S71" s="6">
        <f t="shared" si="7"/>
        <v>0</v>
      </c>
      <c r="T71" s="6">
        <f t="shared" si="8"/>
        <v>0.2</v>
      </c>
      <c r="U71" s="50">
        <f t="shared" si="9"/>
        <v>0.2</v>
      </c>
      <c r="V71" s="431"/>
      <c r="W71" s="431"/>
      <c r="X71" s="431"/>
      <c r="Y71" s="431"/>
      <c r="Z71" s="448"/>
      <c r="AA71" s="523"/>
      <c r="AB71" s="448"/>
      <c r="AC71" s="455"/>
      <c r="AW71" s="7"/>
      <c r="AX71" s="7"/>
      <c r="AY71" s="7"/>
      <c r="AZ71" s="7"/>
      <c r="BA71" s="7"/>
      <c r="BB71" s="7"/>
      <c r="BC71" s="7"/>
      <c r="BD71" s="7"/>
      <c r="BE71" s="7"/>
      <c r="BF71" s="7"/>
      <c r="BG71" s="7"/>
      <c r="BH71" s="7"/>
      <c r="BI71" s="7"/>
      <c r="BJ71" s="7"/>
      <c r="BK71" s="7"/>
      <c r="BL71" s="7"/>
      <c r="BM71" s="7"/>
    </row>
    <row r="72" spans="1:65" s="13" customFormat="1" ht="24" customHeight="1" x14ac:dyDescent="0.2">
      <c r="A72" s="401"/>
      <c r="B72" s="404"/>
      <c r="C72" s="469"/>
      <c r="D72" s="428"/>
      <c r="E72" s="505"/>
      <c r="F72" s="429"/>
      <c r="G72" s="428"/>
      <c r="H72" s="428"/>
      <c r="I72" s="418"/>
      <c r="J72" s="474"/>
      <c r="K72" s="152">
        <v>0.2</v>
      </c>
      <c r="L72" s="153" t="s">
        <v>24</v>
      </c>
      <c r="M72" s="154">
        <v>0</v>
      </c>
      <c r="N72" s="154">
        <v>0</v>
      </c>
      <c r="O72" s="154">
        <v>0</v>
      </c>
      <c r="P72" s="155">
        <v>1</v>
      </c>
      <c r="Q72" s="59">
        <f t="shared" si="5"/>
        <v>0</v>
      </c>
      <c r="R72" s="59">
        <f t="shared" si="6"/>
        <v>0</v>
      </c>
      <c r="S72" s="59">
        <f t="shared" si="7"/>
        <v>0</v>
      </c>
      <c r="T72" s="59">
        <f t="shared" si="8"/>
        <v>0.2</v>
      </c>
      <c r="U72" s="60">
        <f t="shared" si="9"/>
        <v>0.2</v>
      </c>
      <c r="V72" s="461"/>
      <c r="W72" s="461"/>
      <c r="X72" s="461"/>
      <c r="Y72" s="461"/>
      <c r="Z72" s="448"/>
      <c r="AA72" s="523"/>
      <c r="AB72" s="448"/>
      <c r="AC72" s="455"/>
      <c r="AW72" s="7"/>
      <c r="AX72" s="7"/>
      <c r="AY72" s="7"/>
      <c r="AZ72" s="7"/>
      <c r="BA72" s="7"/>
      <c r="BB72" s="7"/>
      <c r="BC72" s="7"/>
      <c r="BD72" s="7"/>
      <c r="BE72" s="7"/>
      <c r="BF72" s="7"/>
      <c r="BG72" s="7"/>
      <c r="BH72" s="7"/>
      <c r="BI72" s="7"/>
      <c r="BJ72" s="7"/>
      <c r="BK72" s="7"/>
      <c r="BL72" s="7"/>
      <c r="BM72" s="7"/>
    </row>
    <row r="73" spans="1:65" s="13" customFormat="1" ht="33" customHeight="1" x14ac:dyDescent="0.2">
      <c r="A73" s="401"/>
      <c r="B73" s="404"/>
      <c r="C73" s="410" t="s">
        <v>381</v>
      </c>
      <c r="D73" s="509" t="s">
        <v>382</v>
      </c>
      <c r="E73" s="511" t="s">
        <v>383</v>
      </c>
      <c r="F73" s="514">
        <v>12</v>
      </c>
      <c r="G73" s="516" t="s">
        <v>384</v>
      </c>
      <c r="H73" s="519" t="s">
        <v>385</v>
      </c>
      <c r="I73" s="538">
        <f>+MAX(V73:Y76)</f>
        <v>1</v>
      </c>
      <c r="J73" s="541" t="s">
        <v>386</v>
      </c>
      <c r="K73" s="171">
        <v>0.5</v>
      </c>
      <c r="L73" s="160" t="s">
        <v>23</v>
      </c>
      <c r="M73" s="150">
        <v>0</v>
      </c>
      <c r="N73" s="161">
        <v>1</v>
      </c>
      <c r="O73" s="161">
        <v>1</v>
      </c>
      <c r="P73" s="165">
        <v>1</v>
      </c>
      <c r="Q73" s="6">
        <f t="shared" si="5"/>
        <v>0</v>
      </c>
      <c r="R73" s="6">
        <f t="shared" si="6"/>
        <v>0.5</v>
      </c>
      <c r="S73" s="6">
        <f t="shared" si="7"/>
        <v>0.5</v>
      </c>
      <c r="T73" s="6">
        <f t="shared" si="8"/>
        <v>0.5</v>
      </c>
      <c r="U73" s="50">
        <f>+MAX(Q73:T73)</f>
        <v>0.5</v>
      </c>
      <c r="V73" s="430">
        <f>+Q74+Q76</f>
        <v>0</v>
      </c>
      <c r="W73" s="430">
        <f>+R74+R76</f>
        <v>0.57499999999999996</v>
      </c>
      <c r="X73" s="430">
        <f>+S74+S76</f>
        <v>0.85414999999999996</v>
      </c>
      <c r="Y73" s="430">
        <f>+T74+T76</f>
        <v>1</v>
      </c>
      <c r="Z73" s="448"/>
      <c r="AA73" s="453" t="s">
        <v>885</v>
      </c>
      <c r="AB73" s="448"/>
      <c r="AC73" s="455"/>
      <c r="AW73" s="7"/>
      <c r="AX73" s="7"/>
      <c r="AY73" s="7"/>
      <c r="AZ73" s="7"/>
      <c r="BA73" s="7"/>
      <c r="BB73" s="7"/>
      <c r="BC73" s="7"/>
      <c r="BD73" s="7"/>
      <c r="BE73" s="7"/>
      <c r="BF73" s="7"/>
      <c r="BG73" s="7"/>
      <c r="BH73" s="7"/>
      <c r="BI73" s="7"/>
      <c r="BJ73" s="7"/>
      <c r="BK73" s="7"/>
      <c r="BL73" s="7"/>
      <c r="BM73" s="7"/>
    </row>
    <row r="74" spans="1:65" s="13" customFormat="1" ht="28.9" customHeight="1" x14ac:dyDescent="0.2">
      <c r="A74" s="401"/>
      <c r="B74" s="404"/>
      <c r="C74" s="410"/>
      <c r="D74" s="509"/>
      <c r="E74" s="512"/>
      <c r="F74" s="515"/>
      <c r="G74" s="517"/>
      <c r="H74" s="520"/>
      <c r="I74" s="539"/>
      <c r="J74" s="542"/>
      <c r="K74" s="152">
        <v>0.5</v>
      </c>
      <c r="L74" s="172" t="s">
        <v>24</v>
      </c>
      <c r="M74" s="173">
        <v>0</v>
      </c>
      <c r="N74" s="173">
        <v>1</v>
      </c>
      <c r="O74" s="173">
        <v>1</v>
      </c>
      <c r="P74" s="174">
        <v>1</v>
      </c>
      <c r="Q74" s="75">
        <f t="shared" si="5"/>
        <v>0</v>
      </c>
      <c r="R74" s="75">
        <f t="shared" si="6"/>
        <v>0.5</v>
      </c>
      <c r="S74" s="75">
        <f t="shared" si="7"/>
        <v>0.5</v>
      </c>
      <c r="T74" s="75">
        <f t="shared" si="8"/>
        <v>0.5</v>
      </c>
      <c r="U74" s="74">
        <f t="shared" si="9"/>
        <v>0.5</v>
      </c>
      <c r="V74" s="431"/>
      <c r="W74" s="431"/>
      <c r="X74" s="431"/>
      <c r="Y74" s="431"/>
      <c r="Z74" s="448"/>
      <c r="AA74" s="448"/>
      <c r="AB74" s="448"/>
      <c r="AC74" s="455"/>
      <c r="AW74" s="7"/>
      <c r="AX74" s="7"/>
      <c r="AY74" s="7"/>
      <c r="AZ74" s="7"/>
      <c r="BA74" s="7"/>
      <c r="BB74" s="7"/>
      <c r="BC74" s="7"/>
      <c r="BD74" s="7"/>
      <c r="BE74" s="7"/>
      <c r="BF74" s="7"/>
      <c r="BG74" s="7"/>
      <c r="BH74" s="7"/>
      <c r="BI74" s="7"/>
      <c r="BJ74" s="7"/>
      <c r="BK74" s="7"/>
      <c r="BL74" s="7"/>
      <c r="BM74" s="7"/>
    </row>
    <row r="75" spans="1:65" s="13" customFormat="1" ht="26.45" customHeight="1" x14ac:dyDescent="0.2">
      <c r="A75" s="401"/>
      <c r="B75" s="404"/>
      <c r="C75" s="410"/>
      <c r="D75" s="509"/>
      <c r="E75" s="512"/>
      <c r="F75" s="515"/>
      <c r="G75" s="517"/>
      <c r="H75" s="520"/>
      <c r="I75" s="539"/>
      <c r="J75" s="529" t="s">
        <v>387</v>
      </c>
      <c r="K75" s="175">
        <v>0.5</v>
      </c>
      <c r="L75" s="160" t="s">
        <v>23</v>
      </c>
      <c r="M75" s="150">
        <v>0</v>
      </c>
      <c r="N75" s="158">
        <v>0.3</v>
      </c>
      <c r="O75" s="158">
        <v>0.6</v>
      </c>
      <c r="P75" s="159">
        <v>1</v>
      </c>
      <c r="Q75" s="6">
        <f t="shared" si="5"/>
        <v>0</v>
      </c>
      <c r="R75" s="6">
        <f t="shared" si="6"/>
        <v>0.15</v>
      </c>
      <c r="S75" s="6">
        <f>+SUM(O75:O75)*K75</f>
        <v>0.3</v>
      </c>
      <c r="T75" s="6">
        <f>+SUM(P75:P75)*K75</f>
        <v>0.5</v>
      </c>
      <c r="U75" s="50">
        <f>+MAX(Q75:T75)</f>
        <v>0.5</v>
      </c>
      <c r="V75" s="431"/>
      <c r="W75" s="431"/>
      <c r="X75" s="431"/>
      <c r="Y75" s="431"/>
      <c r="Z75" s="448"/>
      <c r="AA75" s="448"/>
      <c r="AB75" s="448"/>
      <c r="AC75" s="157"/>
      <c r="AW75" s="7"/>
      <c r="AX75" s="7"/>
      <c r="AY75" s="7"/>
      <c r="AZ75" s="7"/>
      <c r="BA75" s="7"/>
      <c r="BB75" s="7"/>
      <c r="BC75" s="7"/>
      <c r="BD75" s="7"/>
      <c r="BE75" s="7"/>
      <c r="BF75" s="7"/>
      <c r="BG75" s="7"/>
      <c r="BH75" s="7"/>
      <c r="BI75" s="7"/>
      <c r="BJ75" s="7"/>
      <c r="BK75" s="7"/>
      <c r="BL75" s="7"/>
      <c r="BM75" s="7"/>
    </row>
    <row r="76" spans="1:65" s="13" customFormat="1" ht="32.450000000000003" customHeight="1" x14ac:dyDescent="0.2">
      <c r="A76" s="401"/>
      <c r="B76" s="404"/>
      <c r="C76" s="410"/>
      <c r="D76" s="509"/>
      <c r="E76" s="513"/>
      <c r="F76" s="515"/>
      <c r="G76" s="518"/>
      <c r="H76" s="521"/>
      <c r="I76" s="540"/>
      <c r="J76" s="530"/>
      <c r="K76" s="152">
        <v>0.5</v>
      </c>
      <c r="L76" s="153" t="s">
        <v>24</v>
      </c>
      <c r="M76" s="154">
        <v>0</v>
      </c>
      <c r="N76" s="154">
        <v>0.15</v>
      </c>
      <c r="O76" s="154">
        <v>0.70830000000000004</v>
      </c>
      <c r="P76" s="155">
        <v>1</v>
      </c>
      <c r="Q76" s="59">
        <f t="shared" si="5"/>
        <v>0</v>
      </c>
      <c r="R76" s="59">
        <f t="shared" si="6"/>
        <v>7.4999999999999997E-2</v>
      </c>
      <c r="S76" s="59">
        <f>+SUM(O76:O76)*K76</f>
        <v>0.35415000000000002</v>
      </c>
      <c r="T76" s="59">
        <f>+SUM(P76:P76)*K76</f>
        <v>0.5</v>
      </c>
      <c r="U76" s="61">
        <f>+MAX(Q76:T76)</f>
        <v>0.5</v>
      </c>
      <c r="V76" s="461"/>
      <c r="W76" s="461"/>
      <c r="X76" s="461"/>
      <c r="Y76" s="461"/>
      <c r="Z76" s="448"/>
      <c r="AA76" s="448"/>
      <c r="AB76" s="448"/>
      <c r="AC76" s="157"/>
      <c r="AW76" s="7"/>
      <c r="AX76" s="7"/>
      <c r="AY76" s="7"/>
      <c r="AZ76" s="7"/>
      <c r="BA76" s="7"/>
      <c r="BB76" s="7"/>
      <c r="BC76" s="7"/>
      <c r="BD76" s="7"/>
      <c r="BE76" s="7"/>
      <c r="BF76" s="7"/>
      <c r="BG76" s="7"/>
      <c r="BH76" s="7"/>
      <c r="BI76" s="7"/>
      <c r="BJ76" s="7"/>
      <c r="BK76" s="7"/>
      <c r="BL76" s="7"/>
      <c r="BM76" s="7"/>
    </row>
    <row r="77" spans="1:65" s="13" customFormat="1" ht="33" customHeight="1" x14ac:dyDescent="0.2">
      <c r="A77" s="401"/>
      <c r="B77" s="404"/>
      <c r="C77" s="410"/>
      <c r="D77" s="509"/>
      <c r="E77" s="512" t="s">
        <v>388</v>
      </c>
      <c r="F77" s="514">
        <v>13</v>
      </c>
      <c r="G77" s="532" t="s">
        <v>389</v>
      </c>
      <c r="H77" s="533" t="s">
        <v>295</v>
      </c>
      <c r="I77" s="534">
        <f>+MAX(V77:Y78)</f>
        <v>1</v>
      </c>
      <c r="J77" s="536" t="s">
        <v>390</v>
      </c>
      <c r="K77" s="171">
        <v>1</v>
      </c>
      <c r="L77" s="160" t="s">
        <v>23</v>
      </c>
      <c r="M77" s="150">
        <v>0</v>
      </c>
      <c r="N77" s="150">
        <v>0.13</v>
      </c>
      <c r="O77" s="150">
        <v>0.5</v>
      </c>
      <c r="P77" s="151">
        <v>1</v>
      </c>
      <c r="Q77" s="6">
        <f t="shared" si="5"/>
        <v>0</v>
      </c>
      <c r="R77" s="6">
        <f t="shared" si="6"/>
        <v>0.13</v>
      </c>
      <c r="S77" s="6">
        <f>+SUM(O77:O77)*K77</f>
        <v>0.5</v>
      </c>
      <c r="T77" s="6">
        <f>+SUM(P77:P77)*K77</f>
        <v>1</v>
      </c>
      <c r="U77" s="50">
        <f>+MAX(Q77:T77)</f>
        <v>1</v>
      </c>
      <c r="V77" s="431">
        <f>+Q78</f>
        <v>0</v>
      </c>
      <c r="W77" s="431">
        <f>+R78</f>
        <v>0.5</v>
      </c>
      <c r="X77" s="431">
        <f>+S78</f>
        <v>0.75</v>
      </c>
      <c r="Y77" s="431">
        <f>+T78</f>
        <v>1</v>
      </c>
      <c r="Z77" s="448"/>
      <c r="AA77" s="448"/>
      <c r="AB77" s="448"/>
      <c r="AC77" s="157"/>
      <c r="AW77" s="7"/>
      <c r="AX77" s="7"/>
      <c r="AY77" s="7"/>
      <c r="AZ77" s="7"/>
      <c r="BA77" s="7"/>
      <c r="BB77" s="7"/>
      <c r="BC77" s="7"/>
      <c r="BD77" s="7"/>
      <c r="BE77" s="7"/>
      <c r="BF77" s="7"/>
      <c r="BG77" s="7"/>
      <c r="BH77" s="7"/>
      <c r="BI77" s="7"/>
      <c r="BJ77" s="7"/>
      <c r="BK77" s="7"/>
      <c r="BL77" s="7"/>
      <c r="BM77" s="7"/>
    </row>
    <row r="78" spans="1:65" s="13" customFormat="1" ht="56.45" customHeight="1" thickBot="1" x14ac:dyDescent="0.25">
      <c r="A78" s="402"/>
      <c r="B78" s="405"/>
      <c r="C78" s="508"/>
      <c r="D78" s="510"/>
      <c r="E78" s="513"/>
      <c r="F78" s="531"/>
      <c r="G78" s="518"/>
      <c r="H78" s="521"/>
      <c r="I78" s="535"/>
      <c r="J78" s="537"/>
      <c r="K78" s="176">
        <v>1</v>
      </c>
      <c r="L78" s="177" t="s">
        <v>24</v>
      </c>
      <c r="M78" s="178">
        <v>0</v>
      </c>
      <c r="N78" s="178">
        <v>0.5</v>
      </c>
      <c r="O78" s="178">
        <v>0.75</v>
      </c>
      <c r="P78" s="155">
        <v>1</v>
      </c>
      <c r="Q78" s="75">
        <f t="shared" si="5"/>
        <v>0</v>
      </c>
      <c r="R78" s="75">
        <f t="shared" si="6"/>
        <v>0.5</v>
      </c>
      <c r="S78" s="75">
        <f>+SUM(O78:O78)*K78</f>
        <v>0.75</v>
      </c>
      <c r="T78" s="75">
        <f>+SUM(P78:P78)*K78</f>
        <v>1</v>
      </c>
      <c r="U78" s="74">
        <f>+MAX(Q78:T78)</f>
        <v>1</v>
      </c>
      <c r="V78" s="461"/>
      <c r="W78" s="461"/>
      <c r="X78" s="461"/>
      <c r="Y78" s="461"/>
      <c r="Z78" s="449"/>
      <c r="AA78" s="449"/>
      <c r="AB78" s="449"/>
      <c r="AC78" s="157"/>
      <c r="AW78" s="7"/>
      <c r="AX78" s="7"/>
      <c r="AY78" s="7"/>
      <c r="AZ78" s="7"/>
      <c r="BA78" s="7"/>
      <c r="BB78" s="7"/>
      <c r="BC78" s="7"/>
      <c r="BD78" s="7"/>
      <c r="BE78" s="7"/>
      <c r="BF78" s="7"/>
      <c r="BG78" s="7"/>
      <c r="BH78" s="7"/>
      <c r="BI78" s="7"/>
      <c r="BJ78" s="7"/>
      <c r="BK78" s="7"/>
      <c r="BL78" s="7"/>
      <c r="BM78" s="7"/>
    </row>
    <row r="79" spans="1:65" s="13" customFormat="1" x14ac:dyDescent="0.2">
      <c r="B79" s="36"/>
      <c r="C79" s="36"/>
      <c r="D79" s="36"/>
      <c r="E79" s="179"/>
      <c r="F79" s="179"/>
      <c r="G79" s="179"/>
      <c r="H79" s="179"/>
      <c r="I79" s="180"/>
      <c r="J79" s="181"/>
      <c r="K79" s="179"/>
      <c r="L79" s="179"/>
      <c r="M79" s="36"/>
      <c r="N79" s="36"/>
      <c r="O79" s="36"/>
      <c r="P79" s="36"/>
      <c r="Q79" s="182">
        <f>+((SUMIF($L$3:$L$78,"P",Q$3:Q$78)))/13</f>
        <v>0.12807692307692309</v>
      </c>
      <c r="R79" s="183">
        <f>+((SUMIF($L$3:$L$78,"P",R$3:R$78)))/13</f>
        <v>0.43192307692307685</v>
      </c>
      <c r="S79" s="183">
        <f>+((SUMIF($L$3:$L$78,"P",S$3:S$78)))/13</f>
        <v>0.65326923076923071</v>
      </c>
      <c r="T79" s="183">
        <f>+((SUMIF($L$3:$L$78,"P",T$3:T$78)))/13</f>
        <v>0.99999999999999956</v>
      </c>
      <c r="U79" s="184">
        <f>+((SUMIF($L$3:$L$78,"P",U$3:U$78)))/13</f>
        <v>0.99999999999999956</v>
      </c>
      <c r="V79" s="36"/>
      <c r="W79" s="36"/>
      <c r="X79" s="36"/>
      <c r="Y79" s="36"/>
    </row>
    <row r="80" spans="1:65" s="13" customFormat="1" ht="13.5" thickBot="1" x14ac:dyDescent="0.25">
      <c r="B80" s="36"/>
      <c r="C80" s="36"/>
      <c r="D80" s="36"/>
      <c r="E80" s="179"/>
      <c r="F80" s="179"/>
      <c r="G80" s="179"/>
      <c r="H80" s="179"/>
      <c r="I80" s="36"/>
      <c r="J80" s="181"/>
      <c r="K80" s="179"/>
      <c r="L80" s="179"/>
      <c r="M80" s="36"/>
      <c r="N80" s="36"/>
      <c r="O80" s="36"/>
      <c r="P80" s="36"/>
      <c r="Q80" s="122">
        <f>+((SUMIF($L$3:$L$78,"e",Q$3:Q$78)))/13</f>
        <v>0.10055769230769231</v>
      </c>
      <c r="R80" s="185">
        <f>+((SUMIF($L$3:$L$78,"e",R$3:R$78)))/13</f>
        <v>0.38425384615384611</v>
      </c>
      <c r="S80" s="185">
        <f>+((SUMIF($L$3:$L$78,"e",S$3:S$78)))/13</f>
        <v>0.67238461538461547</v>
      </c>
      <c r="T80" s="185">
        <f>+((SUMIF($L$3:$L$78,"e",T$3:T$78)))/13</f>
        <v>0.89015384615384585</v>
      </c>
      <c r="U80" s="186">
        <f>+((SUMIF($L$3:$L$78,"e",U$3:U$78)))/13</f>
        <v>0.89015384615384585</v>
      </c>
      <c r="V80" s="36"/>
      <c r="W80" s="36"/>
      <c r="X80" s="36"/>
      <c r="Y80" s="36"/>
    </row>
    <row r="81" spans="1:65" s="13" customFormat="1" ht="13.5" thickBot="1" x14ac:dyDescent="0.25">
      <c r="B81" s="36"/>
      <c r="C81" s="36"/>
      <c r="D81" s="36"/>
      <c r="E81" s="179"/>
      <c r="F81" s="179"/>
      <c r="G81" s="179"/>
      <c r="H81" s="179"/>
      <c r="I81" s="36"/>
      <c r="J81" s="181"/>
      <c r="K81" s="179"/>
      <c r="L81" s="179"/>
      <c r="M81" s="36"/>
      <c r="N81" s="36"/>
      <c r="O81" s="36"/>
      <c r="P81" s="36"/>
      <c r="Q81" s="187"/>
      <c r="R81" s="187"/>
      <c r="S81" s="187"/>
      <c r="T81" s="187"/>
      <c r="U81" s="187"/>
      <c r="V81" s="36"/>
      <c r="W81" s="36"/>
      <c r="X81" s="36"/>
      <c r="Y81" s="36"/>
    </row>
    <row r="82" spans="1:65" s="13" customFormat="1" ht="13.5" thickBot="1" x14ac:dyDescent="0.25">
      <c r="B82" s="36"/>
      <c r="C82" s="36"/>
      <c r="D82" s="36"/>
      <c r="E82" s="179"/>
      <c r="F82" s="179"/>
      <c r="G82" s="179"/>
      <c r="H82" s="179"/>
      <c r="I82" s="36"/>
      <c r="J82" s="181"/>
      <c r="K82" s="179"/>
      <c r="L82" s="179"/>
      <c r="M82" s="36"/>
      <c r="N82" s="36"/>
      <c r="O82" s="36"/>
      <c r="P82" s="36"/>
      <c r="Q82" s="526" t="s">
        <v>280</v>
      </c>
      <c r="R82" s="527"/>
      <c r="S82" s="527"/>
      <c r="T82" s="527"/>
      <c r="U82" s="528"/>
      <c r="V82" s="36"/>
      <c r="W82" s="36"/>
      <c r="X82" s="36"/>
      <c r="Y82" s="36"/>
    </row>
    <row r="83" spans="1:65" s="13" customFormat="1" ht="13.5" thickBot="1" x14ac:dyDescent="0.25">
      <c r="B83" s="36"/>
      <c r="C83" s="36"/>
      <c r="D83" s="36"/>
      <c r="E83" s="179"/>
      <c r="F83" s="179"/>
      <c r="G83" s="179"/>
      <c r="H83" s="179"/>
      <c r="I83" s="36"/>
      <c r="J83" s="181"/>
      <c r="K83" s="179"/>
      <c r="L83" s="179"/>
      <c r="M83" s="36"/>
      <c r="N83" s="36"/>
      <c r="O83" s="36"/>
      <c r="P83" s="36"/>
      <c r="Q83" s="188">
        <f>+Q80/Q79</f>
        <v>0.78513513513513511</v>
      </c>
      <c r="R83" s="188">
        <f>+R80/R79</f>
        <v>0.8896349065004453</v>
      </c>
      <c r="S83" s="188">
        <f>+S80/S79</f>
        <v>1.0292611127465412</v>
      </c>
      <c r="T83" s="188">
        <f>+T80/T79</f>
        <v>0.8901538461538463</v>
      </c>
      <c r="U83" s="188">
        <f>+U80/U79</f>
        <v>0.8901538461538463</v>
      </c>
      <c r="V83" s="36"/>
      <c r="W83" s="36"/>
      <c r="X83" s="36"/>
      <c r="Y83" s="36"/>
    </row>
    <row r="84" spans="1:65" s="13" customFormat="1" ht="26.25" thickBot="1" x14ac:dyDescent="0.25">
      <c r="B84" s="36"/>
      <c r="C84" s="36"/>
      <c r="D84" s="36"/>
      <c r="E84" s="179"/>
      <c r="F84" s="179"/>
      <c r="G84" s="179"/>
      <c r="H84" s="179"/>
      <c r="I84" s="36"/>
      <c r="J84" s="181"/>
      <c r="K84" s="179"/>
      <c r="L84" s="179"/>
      <c r="M84" s="36"/>
      <c r="N84" s="36"/>
      <c r="O84" s="36"/>
      <c r="P84" s="36"/>
      <c r="Q84" s="125" t="str">
        <f>+IF(Q83&gt;0.95,"BIEN",IF(Q83&gt;=0.85,"ACEPTABLE",IF(Q83&lt;0.85,"PARA MEJORAR")))</f>
        <v>PARA MEJORAR</v>
      </c>
      <c r="R84" s="125" t="str">
        <f>+IF(R83&gt;0.95,"BIEN",IF(R83&gt;=0.85,"ACEPTABLE",IF(R83&lt;0.85,"PARA MEJORAR")))</f>
        <v>ACEPTABLE</v>
      </c>
      <c r="S84" s="125" t="str">
        <f>+IF(S83&gt;0.95,"BIEN",IF(S83&gt;=0.85,"ACEPTABLE",IF(S83&lt;0.85,"PARA MEJORAR")))</f>
        <v>BIEN</v>
      </c>
      <c r="T84" s="126" t="str">
        <f>+IF(T83&gt;0.95,"BIEN",IF(T83&gt;=0.85,"ACEPTABLE",IF(T83&lt;0.85,"PARA MEJORAR")))</f>
        <v>ACEPTABLE</v>
      </c>
      <c r="U84" s="127" t="str">
        <f>+IF(U83&gt;0.95,"BIEN",IF(U83&gt;=0.85,"ACEPTABLE",IF(U83&lt;0.85,"PARA MEJORAR")))</f>
        <v>ACEPTABLE</v>
      </c>
      <c r="V84" s="36"/>
      <c r="W84" s="36"/>
      <c r="X84" s="36"/>
      <c r="Y84" s="36"/>
    </row>
    <row r="85" spans="1:65" s="13" customFormat="1" ht="12.75" x14ac:dyDescent="0.2">
      <c r="B85" s="36"/>
      <c r="C85" s="36"/>
      <c r="D85" s="36"/>
      <c r="E85" s="179"/>
      <c r="F85" s="179"/>
      <c r="G85" s="179"/>
      <c r="H85" s="179"/>
      <c r="I85" s="36"/>
      <c r="J85" s="181"/>
      <c r="K85" s="179"/>
      <c r="L85" s="179"/>
      <c r="M85" s="36"/>
      <c r="N85" s="36"/>
      <c r="O85" s="36"/>
      <c r="P85" s="36"/>
      <c r="Q85" s="187"/>
      <c r="R85" s="187"/>
      <c r="S85" s="187"/>
      <c r="T85" s="187"/>
      <c r="U85" s="187"/>
      <c r="V85" s="36"/>
      <c r="W85" s="36"/>
      <c r="X85" s="36"/>
      <c r="Y85" s="36"/>
    </row>
    <row r="86" spans="1:65" s="13" customFormat="1" ht="12.75" x14ac:dyDescent="0.2">
      <c r="B86" s="36"/>
      <c r="C86" s="36"/>
      <c r="D86" s="36"/>
      <c r="E86" s="179"/>
      <c r="F86" s="179"/>
      <c r="G86" s="179"/>
      <c r="H86" s="179"/>
      <c r="I86" s="36"/>
      <c r="J86" s="181"/>
      <c r="K86" s="179"/>
      <c r="L86" s="179"/>
      <c r="M86" s="36"/>
      <c r="N86" s="36"/>
      <c r="O86" s="36"/>
      <c r="P86" s="36"/>
      <c r="Q86" s="189"/>
      <c r="R86" s="189"/>
      <c r="S86" s="189"/>
      <c r="T86" s="189"/>
      <c r="U86" s="189"/>
      <c r="V86" s="36"/>
      <c r="W86" s="36"/>
      <c r="X86" s="36"/>
      <c r="Y86" s="36"/>
    </row>
    <row r="87" spans="1:65" s="13" customFormat="1" x14ac:dyDescent="0.2">
      <c r="B87" s="36"/>
      <c r="C87" s="36"/>
      <c r="D87" s="36"/>
      <c r="E87" s="179"/>
      <c r="F87" s="179"/>
      <c r="G87" s="179"/>
      <c r="H87" s="179"/>
      <c r="I87" s="36"/>
      <c r="J87" s="181"/>
      <c r="K87" s="179"/>
      <c r="L87" s="179"/>
      <c r="M87" s="36"/>
      <c r="N87" s="36"/>
      <c r="O87" s="36"/>
      <c r="P87" s="36"/>
      <c r="Q87" s="36"/>
      <c r="R87" s="36"/>
      <c r="S87" s="36"/>
      <c r="T87" s="36"/>
      <c r="U87" s="36"/>
      <c r="V87" s="36"/>
      <c r="W87" s="36"/>
      <c r="X87" s="36"/>
      <c r="Y87" s="36"/>
    </row>
    <row r="88" spans="1:65" s="179" customFormat="1" ht="11.25" customHeight="1" x14ac:dyDescent="0.2">
      <c r="A88" s="13"/>
      <c r="B88" s="36"/>
      <c r="C88" s="36"/>
      <c r="D88" s="36"/>
      <c r="I88" s="36"/>
      <c r="J88" s="181"/>
      <c r="M88" s="36"/>
      <c r="N88" s="36"/>
      <c r="O88" s="36"/>
      <c r="P88" s="36"/>
      <c r="Q88" s="36"/>
      <c r="R88" s="36"/>
      <c r="S88" s="36"/>
      <c r="T88" s="36"/>
      <c r="U88" s="36"/>
      <c r="V88" s="36"/>
      <c r="W88" s="36"/>
      <c r="X88" s="36"/>
      <c r="Y88" s="36"/>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row>
    <row r="89" spans="1:65" s="179" customFormat="1" ht="11.25" customHeight="1" x14ac:dyDescent="0.2">
      <c r="A89" s="13"/>
      <c r="B89" s="36"/>
      <c r="C89" s="36"/>
      <c r="D89" s="36"/>
      <c r="I89" s="36"/>
      <c r="J89" s="181"/>
      <c r="M89" s="36"/>
      <c r="N89" s="36"/>
      <c r="O89" s="36"/>
      <c r="P89" s="36"/>
      <c r="Q89" s="36"/>
      <c r="R89" s="36"/>
      <c r="S89" s="36"/>
      <c r="T89" s="36"/>
      <c r="U89" s="36"/>
      <c r="V89" s="36"/>
      <c r="W89" s="36"/>
      <c r="X89" s="36"/>
      <c r="Y89" s="36"/>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row>
    <row r="90" spans="1:65" s="13" customFormat="1" x14ac:dyDescent="0.2">
      <c r="B90" s="36"/>
      <c r="C90" s="36"/>
      <c r="D90" s="36"/>
      <c r="E90" s="179"/>
      <c r="F90" s="179"/>
      <c r="G90" s="179"/>
      <c r="H90" s="179"/>
      <c r="I90" s="36"/>
      <c r="J90" s="181"/>
      <c r="K90" s="179"/>
      <c r="L90" s="179"/>
      <c r="M90" s="36"/>
      <c r="N90" s="36"/>
      <c r="O90" s="36"/>
      <c r="P90" s="36"/>
      <c r="Q90" s="36"/>
      <c r="R90" s="36"/>
      <c r="S90" s="36"/>
      <c r="T90" s="36"/>
      <c r="U90" s="36"/>
      <c r="V90" s="36"/>
      <c r="W90" s="36"/>
      <c r="X90" s="36"/>
      <c r="Y90" s="36"/>
    </row>
    <row r="91" spans="1:65" s="13" customFormat="1" x14ac:dyDescent="0.2">
      <c r="B91" s="36"/>
      <c r="C91" s="36"/>
      <c r="D91" s="36"/>
      <c r="E91" s="179"/>
      <c r="F91" s="179"/>
      <c r="G91" s="179"/>
      <c r="H91" s="179"/>
      <c r="I91" s="36"/>
      <c r="J91" s="181"/>
      <c r="K91" s="179"/>
      <c r="L91" s="179"/>
      <c r="M91" s="36"/>
      <c r="N91" s="36"/>
      <c r="O91" s="36"/>
      <c r="P91" s="36"/>
      <c r="Q91" s="36"/>
      <c r="R91" s="36"/>
      <c r="S91" s="36"/>
      <c r="T91" s="36"/>
      <c r="U91" s="36"/>
      <c r="V91" s="36"/>
      <c r="W91" s="36"/>
      <c r="X91" s="36"/>
      <c r="Y91" s="36"/>
    </row>
    <row r="92" spans="1:65" s="13" customFormat="1" x14ac:dyDescent="0.2">
      <c r="B92" s="36"/>
      <c r="C92" s="36"/>
      <c r="D92" s="36"/>
      <c r="E92" s="179"/>
      <c r="F92" s="179"/>
      <c r="G92" s="179"/>
      <c r="H92" s="179"/>
      <c r="I92" s="36"/>
      <c r="J92" s="181"/>
      <c r="K92" s="179"/>
      <c r="L92" s="179"/>
      <c r="M92" s="36"/>
      <c r="N92" s="36"/>
      <c r="O92" s="36"/>
      <c r="P92" s="36"/>
      <c r="Q92" s="36"/>
      <c r="R92" s="36"/>
      <c r="S92" s="36"/>
      <c r="T92" s="36"/>
      <c r="U92" s="36"/>
      <c r="V92" s="36"/>
      <c r="W92" s="36"/>
      <c r="X92" s="36"/>
      <c r="Y92" s="36"/>
    </row>
    <row r="93" spans="1:65" s="13" customFormat="1" x14ac:dyDescent="0.2">
      <c r="B93" s="36"/>
      <c r="C93" s="36"/>
      <c r="D93" s="36"/>
      <c r="E93" s="179"/>
      <c r="F93" s="179"/>
      <c r="G93" s="179"/>
      <c r="H93" s="179"/>
      <c r="I93" s="36"/>
      <c r="J93" s="181"/>
      <c r="K93" s="179"/>
      <c r="L93" s="179"/>
      <c r="M93" s="36"/>
      <c r="N93" s="36"/>
      <c r="O93" s="36"/>
      <c r="P93" s="36"/>
      <c r="Q93" s="36"/>
      <c r="R93" s="36"/>
      <c r="S93" s="36"/>
      <c r="T93" s="36"/>
      <c r="U93" s="36"/>
      <c r="V93" s="36"/>
      <c r="W93" s="36"/>
      <c r="X93" s="36"/>
      <c r="Y93" s="36"/>
    </row>
    <row r="94" spans="1:65" s="13" customFormat="1" x14ac:dyDescent="0.2">
      <c r="B94" s="36"/>
      <c r="C94" s="36"/>
      <c r="D94" s="36"/>
      <c r="E94" s="179"/>
      <c r="F94" s="179"/>
      <c r="G94" s="179"/>
      <c r="H94" s="179"/>
      <c r="I94" s="36"/>
      <c r="J94" s="181"/>
      <c r="K94" s="179"/>
      <c r="L94" s="179"/>
      <c r="M94" s="36"/>
      <c r="N94" s="36"/>
      <c r="O94" s="36"/>
      <c r="P94" s="36"/>
      <c r="Q94" s="36"/>
      <c r="R94" s="36"/>
      <c r="S94" s="36"/>
      <c r="T94" s="36"/>
      <c r="U94" s="36"/>
      <c r="V94" s="36"/>
      <c r="W94" s="36"/>
      <c r="X94" s="36"/>
      <c r="Y94" s="36"/>
    </row>
    <row r="95" spans="1:65" s="13" customFormat="1" x14ac:dyDescent="0.2">
      <c r="B95" s="36"/>
      <c r="C95" s="36"/>
      <c r="D95" s="36"/>
      <c r="E95" s="179"/>
      <c r="F95" s="179"/>
      <c r="G95" s="179"/>
      <c r="H95" s="179"/>
      <c r="I95" s="36"/>
      <c r="J95" s="181"/>
      <c r="K95" s="179"/>
      <c r="L95" s="179"/>
      <c r="M95" s="36"/>
      <c r="N95" s="36"/>
      <c r="O95" s="36"/>
      <c r="P95" s="36"/>
      <c r="Q95" s="36"/>
      <c r="R95" s="36"/>
      <c r="S95" s="36"/>
      <c r="T95" s="36"/>
      <c r="U95" s="36"/>
      <c r="V95" s="36"/>
      <c r="W95" s="36"/>
      <c r="X95" s="36"/>
      <c r="Y95" s="36"/>
    </row>
    <row r="96" spans="1:65" s="13" customFormat="1" x14ac:dyDescent="0.2">
      <c r="B96" s="36"/>
      <c r="C96" s="36"/>
      <c r="D96" s="36"/>
      <c r="E96" s="179"/>
      <c r="F96" s="179"/>
      <c r="G96" s="179"/>
      <c r="H96" s="179"/>
      <c r="I96" s="36"/>
      <c r="J96" s="181"/>
      <c r="K96" s="179"/>
      <c r="L96" s="179"/>
      <c r="M96" s="36"/>
      <c r="N96" s="36"/>
      <c r="O96" s="36"/>
      <c r="P96" s="36"/>
      <c r="Q96" s="36"/>
      <c r="R96" s="36"/>
      <c r="S96" s="36"/>
      <c r="T96" s="36"/>
      <c r="U96" s="36"/>
      <c r="V96" s="36"/>
      <c r="W96" s="36"/>
      <c r="X96" s="36"/>
      <c r="Y96" s="36"/>
    </row>
    <row r="97" spans="2:25" s="13" customFormat="1" x14ac:dyDescent="0.2">
      <c r="B97" s="36"/>
      <c r="C97" s="36"/>
      <c r="D97" s="36"/>
      <c r="E97" s="179"/>
      <c r="F97" s="179"/>
      <c r="G97" s="179"/>
      <c r="H97" s="179"/>
      <c r="I97" s="36"/>
      <c r="J97" s="181"/>
      <c r="K97" s="179"/>
      <c r="L97" s="179"/>
      <c r="M97" s="36"/>
      <c r="N97" s="36"/>
      <c r="O97" s="36"/>
      <c r="P97" s="36"/>
      <c r="Q97" s="36"/>
      <c r="R97" s="36"/>
      <c r="S97" s="36"/>
      <c r="T97" s="36"/>
      <c r="U97" s="36"/>
      <c r="V97" s="36"/>
      <c r="W97" s="36"/>
      <c r="X97" s="36"/>
      <c r="Y97" s="36"/>
    </row>
    <row r="98" spans="2:25" s="13" customFormat="1" x14ac:dyDescent="0.2">
      <c r="B98" s="36"/>
      <c r="C98" s="36"/>
      <c r="D98" s="36"/>
      <c r="E98" s="179"/>
      <c r="F98" s="179"/>
      <c r="G98" s="179"/>
      <c r="H98" s="179"/>
      <c r="I98" s="36"/>
      <c r="J98" s="181"/>
      <c r="K98" s="179"/>
      <c r="L98" s="179"/>
      <c r="M98" s="36"/>
      <c r="N98" s="36"/>
      <c r="O98" s="36"/>
      <c r="P98" s="36"/>
      <c r="Q98" s="36"/>
      <c r="R98" s="36"/>
      <c r="S98" s="36"/>
      <c r="T98" s="36"/>
      <c r="U98" s="36"/>
      <c r="V98" s="36"/>
      <c r="W98" s="36"/>
      <c r="X98" s="36"/>
      <c r="Y98" s="36"/>
    </row>
    <row r="99" spans="2:25" s="13" customFormat="1" x14ac:dyDescent="0.2">
      <c r="B99" s="36"/>
      <c r="C99" s="36"/>
      <c r="D99" s="36"/>
      <c r="E99" s="179"/>
      <c r="F99" s="179"/>
      <c r="G99" s="179"/>
      <c r="H99" s="179"/>
      <c r="I99" s="36"/>
      <c r="J99" s="181"/>
      <c r="K99" s="179"/>
      <c r="L99" s="179"/>
      <c r="M99" s="36"/>
      <c r="N99" s="36"/>
      <c r="O99" s="36"/>
      <c r="P99" s="36"/>
      <c r="Q99" s="36"/>
      <c r="R99" s="36"/>
      <c r="S99" s="36"/>
      <c r="T99" s="36"/>
      <c r="U99" s="36"/>
      <c r="V99" s="36"/>
      <c r="W99" s="36"/>
      <c r="X99" s="36"/>
      <c r="Y99" s="36"/>
    </row>
    <row r="100" spans="2:25" s="13" customFormat="1" x14ac:dyDescent="0.2">
      <c r="B100" s="36"/>
      <c r="C100" s="36"/>
      <c r="D100" s="36"/>
      <c r="E100" s="179"/>
      <c r="F100" s="179"/>
      <c r="G100" s="179"/>
      <c r="H100" s="179"/>
      <c r="I100" s="36"/>
      <c r="J100" s="181"/>
      <c r="K100" s="179"/>
      <c r="L100" s="179"/>
      <c r="M100" s="36"/>
      <c r="N100" s="36"/>
      <c r="O100" s="36"/>
      <c r="P100" s="36"/>
      <c r="Q100" s="36"/>
      <c r="R100" s="36"/>
      <c r="S100" s="36"/>
      <c r="T100" s="36"/>
      <c r="U100" s="36"/>
      <c r="V100" s="36"/>
      <c r="W100" s="36"/>
      <c r="X100" s="36"/>
      <c r="Y100" s="36"/>
    </row>
    <row r="101" spans="2:25" s="13" customFormat="1" x14ac:dyDescent="0.2">
      <c r="B101" s="36"/>
      <c r="C101" s="36"/>
      <c r="D101" s="36"/>
      <c r="E101" s="179"/>
      <c r="F101" s="179"/>
      <c r="G101" s="179"/>
      <c r="H101" s="179"/>
      <c r="I101" s="36"/>
      <c r="J101" s="181"/>
      <c r="K101" s="179"/>
      <c r="L101" s="179"/>
      <c r="M101" s="36"/>
      <c r="N101" s="36"/>
      <c r="O101" s="36"/>
      <c r="P101" s="36"/>
      <c r="Q101" s="36"/>
      <c r="R101" s="36"/>
      <c r="S101" s="36"/>
      <c r="T101" s="36"/>
      <c r="U101" s="36"/>
      <c r="V101" s="36"/>
      <c r="W101" s="36"/>
      <c r="X101" s="36"/>
      <c r="Y101" s="36"/>
    </row>
    <row r="102" spans="2:25" s="13" customFormat="1" x14ac:dyDescent="0.2">
      <c r="B102" s="36"/>
      <c r="C102" s="36"/>
      <c r="D102" s="36"/>
      <c r="E102" s="179"/>
      <c r="F102" s="179"/>
      <c r="G102" s="179"/>
      <c r="H102" s="179"/>
      <c r="I102" s="36"/>
      <c r="J102" s="181"/>
      <c r="K102" s="179"/>
      <c r="L102" s="179"/>
      <c r="M102" s="36"/>
      <c r="N102" s="36"/>
      <c r="O102" s="36"/>
      <c r="P102" s="36"/>
      <c r="Q102" s="36"/>
      <c r="R102" s="36"/>
      <c r="S102" s="36"/>
      <c r="T102" s="36"/>
      <c r="U102" s="36"/>
      <c r="V102" s="36"/>
      <c r="W102" s="36"/>
      <c r="X102" s="36"/>
      <c r="Y102" s="36"/>
    </row>
    <row r="103" spans="2:25" s="13" customFormat="1" x14ac:dyDescent="0.2">
      <c r="B103" s="36"/>
      <c r="C103" s="36"/>
      <c r="D103" s="36"/>
      <c r="E103" s="179"/>
      <c r="F103" s="179"/>
      <c r="G103" s="179"/>
      <c r="H103" s="179"/>
      <c r="I103" s="36"/>
      <c r="J103" s="181"/>
      <c r="K103" s="179"/>
      <c r="L103" s="179"/>
      <c r="M103" s="36"/>
      <c r="N103" s="36"/>
      <c r="O103" s="36"/>
      <c r="P103" s="36"/>
      <c r="Q103" s="36"/>
      <c r="R103" s="36"/>
      <c r="S103" s="36"/>
      <c r="T103" s="36"/>
      <c r="U103" s="36"/>
      <c r="V103" s="36"/>
      <c r="W103" s="36"/>
      <c r="X103" s="36"/>
      <c r="Y103" s="36"/>
    </row>
    <row r="104" spans="2:25" s="13" customFormat="1" x14ac:dyDescent="0.2">
      <c r="B104" s="36"/>
      <c r="C104" s="36"/>
      <c r="D104" s="36"/>
      <c r="E104" s="179"/>
      <c r="F104" s="179"/>
      <c r="G104" s="179"/>
      <c r="H104" s="179"/>
      <c r="I104" s="36"/>
      <c r="J104" s="181"/>
      <c r="K104" s="179"/>
      <c r="L104" s="179"/>
      <c r="M104" s="36"/>
      <c r="N104" s="36"/>
      <c r="O104" s="36"/>
      <c r="P104" s="36"/>
      <c r="Q104" s="36"/>
      <c r="R104" s="36"/>
      <c r="S104" s="36"/>
      <c r="T104" s="36"/>
      <c r="U104" s="36"/>
      <c r="V104" s="36"/>
      <c r="W104" s="36"/>
      <c r="X104" s="36"/>
      <c r="Y104" s="36"/>
    </row>
    <row r="105" spans="2:25" s="13" customFormat="1" x14ac:dyDescent="0.2">
      <c r="B105" s="36"/>
      <c r="C105" s="36"/>
      <c r="D105" s="36"/>
      <c r="E105" s="179"/>
      <c r="F105" s="179"/>
      <c r="G105" s="179"/>
      <c r="H105" s="179"/>
      <c r="I105" s="36"/>
      <c r="J105" s="181"/>
      <c r="K105" s="179"/>
      <c r="L105" s="179"/>
      <c r="M105" s="36"/>
      <c r="N105" s="36"/>
      <c r="O105" s="36"/>
      <c r="P105" s="36"/>
      <c r="Q105" s="36"/>
      <c r="R105" s="36"/>
      <c r="S105" s="36"/>
      <c r="T105" s="36"/>
      <c r="U105" s="36"/>
      <c r="V105" s="36"/>
      <c r="W105" s="36"/>
      <c r="X105" s="36"/>
      <c r="Y105" s="36"/>
    </row>
    <row r="106" spans="2:25" s="13" customFormat="1" x14ac:dyDescent="0.2">
      <c r="B106" s="36"/>
      <c r="C106" s="36"/>
      <c r="D106" s="36"/>
      <c r="E106" s="179"/>
      <c r="F106" s="179"/>
      <c r="G106" s="179"/>
      <c r="H106" s="179"/>
      <c r="I106" s="36"/>
      <c r="J106" s="181"/>
      <c r="K106" s="179"/>
      <c r="L106" s="179"/>
      <c r="M106" s="36"/>
      <c r="N106" s="36"/>
      <c r="O106" s="36"/>
      <c r="P106" s="36"/>
      <c r="Q106" s="36"/>
      <c r="R106" s="36"/>
      <c r="S106" s="36"/>
      <c r="T106" s="36"/>
      <c r="U106" s="36"/>
      <c r="V106" s="36"/>
      <c r="W106" s="36"/>
      <c r="X106" s="36"/>
      <c r="Y106" s="36"/>
    </row>
    <row r="107" spans="2:25" s="13" customFormat="1" x14ac:dyDescent="0.2">
      <c r="B107" s="36"/>
      <c r="C107" s="36"/>
      <c r="D107" s="36"/>
      <c r="E107" s="179"/>
      <c r="F107" s="179"/>
      <c r="G107" s="179"/>
      <c r="H107" s="179"/>
      <c r="I107" s="36"/>
      <c r="J107" s="181"/>
      <c r="K107" s="179"/>
      <c r="L107" s="179"/>
      <c r="M107" s="36"/>
      <c r="N107" s="36"/>
      <c r="O107" s="36"/>
      <c r="P107" s="36"/>
      <c r="Q107" s="36"/>
      <c r="R107" s="36"/>
      <c r="S107" s="36"/>
      <c r="T107" s="36"/>
      <c r="U107" s="36"/>
      <c r="V107" s="36"/>
      <c r="W107" s="36"/>
      <c r="X107" s="36"/>
      <c r="Y107" s="36"/>
    </row>
    <row r="108" spans="2:25" s="13" customFormat="1" x14ac:dyDescent="0.2">
      <c r="B108" s="36"/>
      <c r="C108" s="36"/>
      <c r="D108" s="36"/>
      <c r="E108" s="179"/>
      <c r="F108" s="179"/>
      <c r="G108" s="179"/>
      <c r="H108" s="179"/>
      <c r="I108" s="36"/>
      <c r="J108" s="181"/>
      <c r="K108" s="179"/>
      <c r="L108" s="179"/>
      <c r="M108" s="36"/>
      <c r="N108" s="36"/>
      <c r="O108" s="36"/>
      <c r="P108" s="36"/>
      <c r="Q108" s="36"/>
      <c r="R108" s="36"/>
      <c r="S108" s="36"/>
      <c r="T108" s="36"/>
      <c r="U108" s="36"/>
      <c r="V108" s="36"/>
      <c r="W108" s="36"/>
      <c r="X108" s="36"/>
      <c r="Y108" s="36"/>
    </row>
    <row r="109" spans="2:25" s="13" customFormat="1" x14ac:dyDescent="0.2">
      <c r="B109" s="36"/>
      <c r="C109" s="36"/>
      <c r="D109" s="36"/>
      <c r="E109" s="179"/>
      <c r="F109" s="179"/>
      <c r="G109" s="179"/>
      <c r="H109" s="179"/>
      <c r="I109" s="36"/>
      <c r="J109" s="181"/>
      <c r="K109" s="179"/>
      <c r="L109" s="179"/>
      <c r="M109" s="36"/>
      <c r="N109" s="36"/>
      <c r="O109" s="36"/>
      <c r="P109" s="36"/>
      <c r="Q109" s="36"/>
      <c r="R109" s="36"/>
      <c r="S109" s="36"/>
      <c r="T109" s="36"/>
      <c r="U109" s="36"/>
      <c r="V109" s="36"/>
      <c r="W109" s="36"/>
      <c r="X109" s="36"/>
      <c r="Y109" s="36"/>
    </row>
    <row r="110" spans="2:25" s="13" customFormat="1" x14ac:dyDescent="0.2">
      <c r="B110" s="36"/>
      <c r="C110" s="36"/>
      <c r="D110" s="36"/>
      <c r="E110" s="179"/>
      <c r="F110" s="179"/>
      <c r="G110" s="179"/>
      <c r="H110" s="179"/>
      <c r="I110" s="36"/>
      <c r="J110" s="181"/>
      <c r="K110" s="179"/>
      <c r="L110" s="179"/>
      <c r="M110" s="36"/>
      <c r="N110" s="36"/>
      <c r="O110" s="36"/>
      <c r="P110" s="36"/>
      <c r="Q110" s="36"/>
      <c r="R110" s="36"/>
      <c r="S110" s="36"/>
      <c r="T110" s="36"/>
      <c r="U110" s="36"/>
      <c r="V110" s="36"/>
      <c r="W110" s="36"/>
      <c r="X110" s="36"/>
      <c r="Y110" s="36"/>
    </row>
    <row r="111" spans="2:25" s="13" customFormat="1" x14ac:dyDescent="0.2">
      <c r="B111" s="36"/>
      <c r="C111" s="36"/>
      <c r="D111" s="36"/>
      <c r="E111" s="179"/>
      <c r="F111" s="179"/>
      <c r="G111" s="179"/>
      <c r="H111" s="179"/>
      <c r="I111" s="36"/>
      <c r="J111" s="181"/>
      <c r="K111" s="179"/>
      <c r="L111" s="179"/>
      <c r="M111" s="36"/>
      <c r="N111" s="36"/>
      <c r="O111" s="36"/>
      <c r="P111" s="36"/>
      <c r="Q111" s="36"/>
      <c r="R111" s="36"/>
      <c r="S111" s="36"/>
      <c r="T111" s="36"/>
      <c r="U111" s="36"/>
      <c r="V111" s="36"/>
      <c r="W111" s="36"/>
      <c r="X111" s="36"/>
      <c r="Y111" s="36"/>
    </row>
    <row r="112" spans="2:25" s="13" customFormat="1" x14ac:dyDescent="0.2">
      <c r="B112" s="36"/>
      <c r="C112" s="36"/>
      <c r="D112" s="36"/>
      <c r="E112" s="179"/>
      <c r="F112" s="179"/>
      <c r="G112" s="179"/>
      <c r="H112" s="179"/>
      <c r="I112" s="36"/>
      <c r="J112" s="181"/>
      <c r="K112" s="179"/>
      <c r="L112" s="179"/>
      <c r="M112" s="36"/>
      <c r="N112" s="36"/>
      <c r="O112" s="36"/>
      <c r="P112" s="36"/>
      <c r="Q112" s="36"/>
      <c r="R112" s="36"/>
      <c r="S112" s="36"/>
      <c r="T112" s="36"/>
      <c r="U112" s="36"/>
      <c r="V112" s="36"/>
      <c r="W112" s="36"/>
      <c r="X112" s="36"/>
      <c r="Y112" s="36"/>
    </row>
    <row r="113" spans="2:25" s="13" customFormat="1" x14ac:dyDescent="0.2">
      <c r="B113" s="36"/>
      <c r="C113" s="36"/>
      <c r="D113" s="36"/>
      <c r="E113" s="179"/>
      <c r="F113" s="179"/>
      <c r="G113" s="179"/>
      <c r="H113" s="179"/>
      <c r="I113" s="36"/>
      <c r="J113" s="181"/>
      <c r="K113" s="179"/>
      <c r="L113" s="179"/>
      <c r="M113" s="36"/>
      <c r="N113" s="36"/>
      <c r="O113" s="36"/>
      <c r="P113" s="36"/>
      <c r="Q113" s="36"/>
      <c r="R113" s="36"/>
      <c r="S113" s="36"/>
      <c r="T113" s="36"/>
      <c r="U113" s="36"/>
      <c r="V113" s="36"/>
      <c r="W113" s="36"/>
      <c r="X113" s="36"/>
      <c r="Y113" s="36"/>
    </row>
    <row r="114" spans="2:25" s="13" customFormat="1" x14ac:dyDescent="0.2">
      <c r="B114" s="36"/>
      <c r="C114" s="36"/>
      <c r="D114" s="36"/>
      <c r="E114" s="179"/>
      <c r="F114" s="179"/>
      <c r="G114" s="179"/>
      <c r="H114" s="179"/>
      <c r="I114" s="36"/>
      <c r="J114" s="181"/>
      <c r="K114" s="179"/>
      <c r="L114" s="179"/>
      <c r="M114" s="36"/>
      <c r="N114" s="36"/>
      <c r="O114" s="36"/>
      <c r="P114" s="36"/>
      <c r="Q114" s="36"/>
      <c r="R114" s="36"/>
      <c r="S114" s="36"/>
      <c r="T114" s="36"/>
      <c r="U114" s="36"/>
      <c r="V114" s="36"/>
      <c r="W114" s="36"/>
      <c r="X114" s="36"/>
      <c r="Y114" s="36"/>
    </row>
    <row r="115" spans="2:25" s="13" customFormat="1" x14ac:dyDescent="0.2">
      <c r="B115" s="36"/>
      <c r="C115" s="36"/>
      <c r="D115" s="36"/>
      <c r="E115" s="179"/>
      <c r="F115" s="179"/>
      <c r="G115" s="179"/>
      <c r="H115" s="179"/>
      <c r="I115" s="36"/>
      <c r="J115" s="181"/>
      <c r="K115" s="179"/>
      <c r="L115" s="179"/>
      <c r="M115" s="36"/>
      <c r="N115" s="36"/>
      <c r="O115" s="36"/>
      <c r="P115" s="36"/>
      <c r="Q115" s="36"/>
      <c r="R115" s="36"/>
      <c r="S115" s="36"/>
      <c r="T115" s="36"/>
      <c r="U115" s="36"/>
      <c r="V115" s="36"/>
      <c r="W115" s="36"/>
      <c r="X115" s="36"/>
      <c r="Y115" s="36"/>
    </row>
    <row r="116" spans="2:25" s="13" customFormat="1" x14ac:dyDescent="0.2">
      <c r="B116" s="36"/>
      <c r="C116" s="36"/>
      <c r="D116" s="36"/>
      <c r="E116" s="179"/>
      <c r="F116" s="179"/>
      <c r="G116" s="179"/>
      <c r="H116" s="179"/>
      <c r="I116" s="36"/>
      <c r="J116" s="181"/>
      <c r="K116" s="179"/>
      <c r="L116" s="179"/>
      <c r="M116" s="36"/>
      <c r="N116" s="36"/>
      <c r="O116" s="36"/>
      <c r="P116" s="36"/>
      <c r="Q116" s="36"/>
      <c r="R116" s="36"/>
      <c r="S116" s="36"/>
      <c r="T116" s="36"/>
      <c r="U116" s="36"/>
      <c r="V116" s="36"/>
      <c r="W116" s="36"/>
      <c r="X116" s="36"/>
      <c r="Y116" s="36"/>
    </row>
    <row r="117" spans="2:25" s="13" customFormat="1" x14ac:dyDescent="0.2">
      <c r="B117" s="36"/>
      <c r="C117" s="36"/>
      <c r="D117" s="36"/>
      <c r="E117" s="179"/>
      <c r="F117" s="179"/>
      <c r="G117" s="179"/>
      <c r="H117" s="179"/>
      <c r="I117" s="36"/>
      <c r="J117" s="181"/>
      <c r="K117" s="179"/>
      <c r="L117" s="179"/>
      <c r="M117" s="36"/>
      <c r="N117" s="36"/>
      <c r="O117" s="36"/>
      <c r="P117" s="36"/>
      <c r="Q117" s="36"/>
      <c r="R117" s="36"/>
      <c r="S117" s="36"/>
      <c r="T117" s="36"/>
      <c r="U117" s="36"/>
      <c r="V117" s="36"/>
      <c r="W117" s="36"/>
      <c r="X117" s="36"/>
      <c r="Y117" s="36"/>
    </row>
    <row r="118" spans="2:25" s="13" customFormat="1" x14ac:dyDescent="0.2">
      <c r="B118" s="36"/>
      <c r="C118" s="36"/>
      <c r="D118" s="36"/>
      <c r="E118" s="179"/>
      <c r="F118" s="179"/>
      <c r="G118" s="179"/>
      <c r="H118" s="179"/>
      <c r="I118" s="36"/>
      <c r="J118" s="181"/>
      <c r="K118" s="179"/>
      <c r="L118" s="179"/>
      <c r="M118" s="36"/>
      <c r="N118" s="36"/>
      <c r="O118" s="36"/>
      <c r="P118" s="36"/>
      <c r="Q118" s="36"/>
      <c r="R118" s="36"/>
      <c r="S118" s="36"/>
      <c r="T118" s="36"/>
      <c r="U118" s="36"/>
      <c r="V118" s="36"/>
      <c r="W118" s="36"/>
      <c r="X118" s="36"/>
      <c r="Y118" s="36"/>
    </row>
    <row r="119" spans="2:25" s="13" customFormat="1" x14ac:dyDescent="0.2">
      <c r="B119" s="36"/>
      <c r="C119" s="36"/>
      <c r="D119" s="36"/>
      <c r="E119" s="179"/>
      <c r="F119" s="179"/>
      <c r="G119" s="179"/>
      <c r="H119" s="179"/>
      <c r="I119" s="36"/>
      <c r="J119" s="181"/>
      <c r="K119" s="179"/>
      <c r="L119" s="179"/>
      <c r="M119" s="36"/>
      <c r="N119" s="36"/>
      <c r="O119" s="36"/>
      <c r="P119" s="36"/>
      <c r="Q119" s="36"/>
      <c r="R119" s="36"/>
      <c r="S119" s="36"/>
      <c r="T119" s="36"/>
      <c r="U119" s="36"/>
      <c r="V119" s="36"/>
      <c r="W119" s="36"/>
      <c r="X119" s="36"/>
      <c r="Y119" s="36"/>
    </row>
    <row r="120" spans="2:25" s="13" customFormat="1" x14ac:dyDescent="0.2">
      <c r="B120" s="36"/>
      <c r="C120" s="36"/>
      <c r="D120" s="36"/>
      <c r="E120" s="179"/>
      <c r="F120" s="179"/>
      <c r="G120" s="179"/>
      <c r="H120" s="179"/>
      <c r="I120" s="36"/>
      <c r="J120" s="181"/>
      <c r="K120" s="179"/>
      <c r="L120" s="179"/>
      <c r="M120" s="36"/>
      <c r="N120" s="36"/>
      <c r="O120" s="36"/>
      <c r="P120" s="36"/>
      <c r="Q120" s="36"/>
      <c r="R120" s="36"/>
      <c r="S120" s="36"/>
      <c r="T120" s="36"/>
      <c r="U120" s="36"/>
      <c r="V120" s="36"/>
      <c r="W120" s="36"/>
      <c r="X120" s="36"/>
      <c r="Y120" s="36"/>
    </row>
    <row r="121" spans="2:25" s="13" customFormat="1" x14ac:dyDescent="0.2">
      <c r="B121" s="36"/>
      <c r="C121" s="36"/>
      <c r="D121" s="36"/>
      <c r="E121" s="179"/>
      <c r="F121" s="179"/>
      <c r="G121" s="179"/>
      <c r="H121" s="179"/>
      <c r="I121" s="36"/>
      <c r="J121" s="181"/>
      <c r="K121" s="179"/>
      <c r="L121" s="179"/>
      <c r="M121" s="36"/>
      <c r="N121" s="36"/>
      <c r="O121" s="36"/>
      <c r="P121" s="36"/>
      <c r="Q121" s="36"/>
      <c r="R121" s="36"/>
      <c r="S121" s="36"/>
      <c r="T121" s="36"/>
      <c r="U121" s="36"/>
      <c r="V121" s="36"/>
      <c r="W121" s="36"/>
      <c r="X121" s="36"/>
      <c r="Y121" s="36"/>
    </row>
    <row r="122" spans="2:25" s="13" customFormat="1" x14ac:dyDescent="0.2">
      <c r="B122" s="36"/>
      <c r="C122" s="36"/>
      <c r="D122" s="36"/>
      <c r="E122" s="179"/>
      <c r="F122" s="179"/>
      <c r="G122" s="179"/>
      <c r="H122" s="179"/>
      <c r="I122" s="36"/>
      <c r="J122" s="181"/>
      <c r="K122" s="179"/>
      <c r="L122" s="179"/>
      <c r="M122" s="36"/>
      <c r="N122" s="36"/>
      <c r="O122" s="36"/>
      <c r="P122" s="36"/>
      <c r="Q122" s="36"/>
      <c r="R122" s="36"/>
      <c r="S122" s="36"/>
      <c r="T122" s="36"/>
      <c r="U122" s="36"/>
      <c r="V122" s="36"/>
      <c r="W122" s="36"/>
      <c r="X122" s="36"/>
      <c r="Y122" s="36"/>
    </row>
    <row r="123" spans="2:25" s="13" customFormat="1" x14ac:dyDescent="0.2">
      <c r="B123" s="36"/>
      <c r="C123" s="36"/>
      <c r="D123" s="36"/>
      <c r="E123" s="179"/>
      <c r="F123" s="179"/>
      <c r="G123" s="179"/>
      <c r="H123" s="179"/>
      <c r="I123" s="36"/>
      <c r="J123" s="181"/>
      <c r="K123" s="179"/>
      <c r="L123" s="179"/>
      <c r="M123" s="36"/>
      <c r="N123" s="36"/>
      <c r="O123" s="36"/>
      <c r="P123" s="36"/>
      <c r="Q123" s="36"/>
      <c r="R123" s="36"/>
      <c r="S123" s="36"/>
      <c r="T123" s="36"/>
      <c r="U123" s="36"/>
      <c r="V123" s="36"/>
      <c r="W123" s="36"/>
      <c r="X123" s="36"/>
      <c r="Y123" s="36"/>
    </row>
    <row r="124" spans="2:25" s="13" customFormat="1" x14ac:dyDescent="0.2">
      <c r="B124" s="36"/>
      <c r="C124" s="36"/>
      <c r="D124" s="36"/>
      <c r="E124" s="179"/>
      <c r="F124" s="179"/>
      <c r="G124" s="179"/>
      <c r="H124" s="179"/>
      <c r="I124" s="36"/>
      <c r="J124" s="181"/>
      <c r="K124" s="179"/>
      <c r="L124" s="179"/>
      <c r="M124" s="36"/>
      <c r="N124" s="36"/>
      <c r="O124" s="36"/>
      <c r="P124" s="36"/>
      <c r="Q124" s="36"/>
      <c r="R124" s="36"/>
      <c r="S124" s="36"/>
      <c r="T124" s="36"/>
      <c r="U124" s="36"/>
      <c r="V124" s="36"/>
      <c r="W124" s="36"/>
      <c r="X124" s="36"/>
      <c r="Y124" s="36"/>
    </row>
    <row r="125" spans="2:25" s="13" customFormat="1" x14ac:dyDescent="0.2">
      <c r="B125" s="36"/>
      <c r="C125" s="36"/>
      <c r="D125" s="36"/>
      <c r="E125" s="179"/>
      <c r="F125" s="179"/>
      <c r="G125" s="179"/>
      <c r="H125" s="179"/>
      <c r="I125" s="36"/>
      <c r="J125" s="181"/>
      <c r="K125" s="179"/>
      <c r="L125" s="179"/>
      <c r="M125" s="36"/>
      <c r="N125" s="36"/>
      <c r="O125" s="36"/>
      <c r="P125" s="36"/>
      <c r="Q125" s="36"/>
      <c r="R125" s="36"/>
      <c r="S125" s="36"/>
      <c r="T125" s="36"/>
      <c r="U125" s="36"/>
      <c r="V125" s="36"/>
      <c r="W125" s="36"/>
      <c r="X125" s="36"/>
      <c r="Y125" s="36"/>
    </row>
    <row r="126" spans="2:25" s="13" customFormat="1" x14ac:dyDescent="0.2">
      <c r="B126" s="36"/>
      <c r="C126" s="36"/>
      <c r="D126" s="36"/>
      <c r="E126" s="179"/>
      <c r="F126" s="179"/>
      <c r="G126" s="179"/>
      <c r="H126" s="179"/>
      <c r="I126" s="36"/>
      <c r="J126" s="181"/>
      <c r="K126" s="179"/>
      <c r="L126" s="179"/>
      <c r="M126" s="36"/>
      <c r="N126" s="36"/>
      <c r="O126" s="36"/>
      <c r="P126" s="36"/>
      <c r="Q126" s="36"/>
      <c r="R126" s="36"/>
      <c r="S126" s="36"/>
      <c r="T126" s="36"/>
      <c r="U126" s="36"/>
      <c r="V126" s="36"/>
      <c r="W126" s="36"/>
      <c r="X126" s="36"/>
      <c r="Y126" s="36"/>
    </row>
    <row r="127" spans="2:25" s="13" customFormat="1" x14ac:dyDescent="0.2">
      <c r="B127" s="36"/>
      <c r="C127" s="36"/>
      <c r="D127" s="36"/>
      <c r="E127" s="179"/>
      <c r="F127" s="179"/>
      <c r="G127" s="179"/>
      <c r="H127" s="179"/>
      <c r="I127" s="36"/>
      <c r="J127" s="181"/>
      <c r="K127" s="179"/>
      <c r="L127" s="179"/>
      <c r="M127" s="36"/>
      <c r="N127" s="36"/>
      <c r="O127" s="36"/>
      <c r="P127" s="36"/>
      <c r="Q127" s="36"/>
      <c r="R127" s="36"/>
      <c r="S127" s="36"/>
      <c r="T127" s="36"/>
      <c r="U127" s="36"/>
      <c r="V127" s="36"/>
      <c r="W127" s="36"/>
      <c r="X127" s="36"/>
      <c r="Y127" s="36"/>
    </row>
    <row r="128" spans="2:25" s="13" customFormat="1" x14ac:dyDescent="0.2">
      <c r="B128" s="36"/>
      <c r="C128" s="36"/>
      <c r="D128" s="36"/>
      <c r="E128" s="179"/>
      <c r="F128" s="179"/>
      <c r="G128" s="179"/>
      <c r="H128" s="179"/>
      <c r="I128" s="36"/>
      <c r="J128" s="181"/>
      <c r="K128" s="179"/>
      <c r="L128" s="179"/>
      <c r="M128" s="36"/>
      <c r="N128" s="36"/>
      <c r="O128" s="36"/>
      <c r="P128" s="36"/>
      <c r="Q128" s="36"/>
      <c r="R128" s="36"/>
      <c r="S128" s="36"/>
      <c r="T128" s="36"/>
      <c r="U128" s="36"/>
      <c r="V128" s="36"/>
      <c r="W128" s="36"/>
      <c r="X128" s="36"/>
      <c r="Y128" s="36"/>
    </row>
    <row r="129" spans="2:25" s="13" customFormat="1" x14ac:dyDescent="0.2">
      <c r="B129" s="36"/>
      <c r="C129" s="36"/>
      <c r="D129" s="36"/>
      <c r="E129" s="179"/>
      <c r="F129" s="179"/>
      <c r="G129" s="179"/>
      <c r="H129" s="179"/>
      <c r="I129" s="36"/>
      <c r="J129" s="181"/>
      <c r="K129" s="179"/>
      <c r="L129" s="179"/>
      <c r="M129" s="36"/>
      <c r="N129" s="36"/>
      <c r="O129" s="36"/>
      <c r="P129" s="36"/>
      <c r="Q129" s="36"/>
      <c r="R129" s="36"/>
      <c r="S129" s="36"/>
      <c r="T129" s="36"/>
      <c r="U129" s="36"/>
      <c r="V129" s="36"/>
      <c r="W129" s="36"/>
      <c r="X129" s="36"/>
      <c r="Y129" s="36"/>
    </row>
    <row r="130" spans="2:25" s="13" customFormat="1" x14ac:dyDescent="0.2">
      <c r="B130" s="36"/>
      <c r="C130" s="36"/>
      <c r="D130" s="36"/>
      <c r="E130" s="179"/>
      <c r="F130" s="179"/>
      <c r="G130" s="179"/>
      <c r="H130" s="179"/>
      <c r="I130" s="36"/>
      <c r="J130" s="181"/>
      <c r="K130" s="179"/>
      <c r="L130" s="179"/>
      <c r="M130" s="36"/>
      <c r="N130" s="36"/>
      <c r="O130" s="36"/>
      <c r="P130" s="36"/>
      <c r="Q130" s="36"/>
      <c r="R130" s="36"/>
      <c r="S130" s="36"/>
      <c r="T130" s="36"/>
      <c r="U130" s="36"/>
      <c r="V130" s="36"/>
      <c r="W130" s="36"/>
      <c r="X130" s="36"/>
      <c r="Y130" s="36"/>
    </row>
    <row r="131" spans="2:25" s="13" customFormat="1" x14ac:dyDescent="0.2">
      <c r="B131" s="36"/>
      <c r="C131" s="36"/>
      <c r="D131" s="36"/>
      <c r="E131" s="179"/>
      <c r="F131" s="179"/>
      <c r="G131" s="179"/>
      <c r="H131" s="179"/>
      <c r="I131" s="36"/>
      <c r="J131" s="181"/>
      <c r="K131" s="179"/>
      <c r="L131" s="179"/>
      <c r="M131" s="36"/>
      <c r="N131" s="36"/>
      <c r="O131" s="36"/>
      <c r="P131" s="36"/>
      <c r="Q131" s="36"/>
      <c r="R131" s="36"/>
      <c r="S131" s="36"/>
      <c r="T131" s="36"/>
      <c r="U131" s="36"/>
      <c r="V131" s="36"/>
      <c r="W131" s="36"/>
      <c r="X131" s="36"/>
      <c r="Y131" s="36"/>
    </row>
    <row r="132" spans="2:25" s="13" customFormat="1" x14ac:dyDescent="0.2">
      <c r="B132" s="36"/>
      <c r="C132" s="36"/>
      <c r="D132" s="36"/>
      <c r="E132" s="179"/>
      <c r="F132" s="179"/>
      <c r="G132" s="179"/>
      <c r="H132" s="179"/>
      <c r="I132" s="36"/>
      <c r="J132" s="181"/>
      <c r="K132" s="179"/>
      <c r="L132" s="179"/>
      <c r="M132" s="36"/>
      <c r="N132" s="36"/>
      <c r="O132" s="36"/>
      <c r="P132" s="36"/>
      <c r="Q132" s="36"/>
      <c r="R132" s="36"/>
      <c r="S132" s="36"/>
      <c r="T132" s="36"/>
      <c r="U132" s="36"/>
      <c r="V132" s="36"/>
      <c r="W132" s="36"/>
      <c r="X132" s="36"/>
      <c r="Y132" s="36"/>
    </row>
    <row r="133" spans="2:25" s="13" customFormat="1" x14ac:dyDescent="0.2">
      <c r="B133" s="36"/>
      <c r="C133" s="36"/>
      <c r="D133" s="36"/>
      <c r="E133" s="179"/>
      <c r="F133" s="179"/>
      <c r="G133" s="179"/>
      <c r="H133" s="179"/>
      <c r="I133" s="36"/>
      <c r="J133" s="181"/>
      <c r="K133" s="179"/>
      <c r="L133" s="179"/>
      <c r="M133" s="36"/>
      <c r="N133" s="36"/>
      <c r="O133" s="36"/>
      <c r="P133" s="36"/>
      <c r="Q133" s="36"/>
      <c r="R133" s="36"/>
      <c r="S133" s="36"/>
      <c r="T133" s="36"/>
      <c r="U133" s="36"/>
      <c r="V133" s="36"/>
      <c r="W133" s="36"/>
      <c r="X133" s="36"/>
      <c r="Y133" s="36"/>
    </row>
    <row r="134" spans="2:25" s="13" customFormat="1" x14ac:dyDescent="0.2">
      <c r="B134" s="36"/>
      <c r="C134" s="36"/>
      <c r="D134" s="36"/>
      <c r="E134" s="179"/>
      <c r="F134" s="179"/>
      <c r="G134" s="179"/>
      <c r="H134" s="179"/>
      <c r="I134" s="36"/>
      <c r="J134" s="181"/>
      <c r="K134" s="179"/>
      <c r="L134" s="179"/>
      <c r="M134" s="36"/>
      <c r="N134" s="36"/>
      <c r="O134" s="36"/>
      <c r="P134" s="36"/>
      <c r="Q134" s="36"/>
      <c r="R134" s="36"/>
      <c r="S134" s="36"/>
      <c r="T134" s="36"/>
      <c r="U134" s="36"/>
      <c r="V134" s="36"/>
      <c r="W134" s="36"/>
      <c r="X134" s="36"/>
      <c r="Y134" s="36"/>
    </row>
    <row r="135" spans="2:25" s="13" customFormat="1" x14ac:dyDescent="0.2">
      <c r="B135" s="36"/>
      <c r="C135" s="36"/>
      <c r="D135" s="36"/>
      <c r="E135" s="179"/>
      <c r="F135" s="179"/>
      <c r="G135" s="179"/>
      <c r="H135" s="179"/>
      <c r="I135" s="36"/>
      <c r="J135" s="181"/>
      <c r="K135" s="179"/>
      <c r="L135" s="179"/>
      <c r="M135" s="36"/>
      <c r="N135" s="36"/>
      <c r="O135" s="36"/>
      <c r="P135" s="36"/>
      <c r="Q135" s="36"/>
      <c r="R135" s="36"/>
      <c r="S135" s="36"/>
      <c r="T135" s="36"/>
      <c r="U135" s="36"/>
      <c r="V135" s="36"/>
      <c r="W135" s="36"/>
      <c r="X135" s="36"/>
      <c r="Y135" s="36"/>
    </row>
    <row r="136" spans="2:25" s="13" customFormat="1" x14ac:dyDescent="0.2">
      <c r="B136" s="36"/>
      <c r="C136" s="36"/>
      <c r="D136" s="36"/>
      <c r="E136" s="179"/>
      <c r="F136" s="179"/>
      <c r="G136" s="179"/>
      <c r="H136" s="179"/>
      <c r="I136" s="36"/>
      <c r="J136" s="181"/>
      <c r="K136" s="179"/>
      <c r="L136" s="179"/>
      <c r="M136" s="36"/>
      <c r="N136" s="36"/>
      <c r="O136" s="36"/>
      <c r="P136" s="36"/>
      <c r="Q136" s="36"/>
      <c r="R136" s="36"/>
      <c r="S136" s="36"/>
      <c r="T136" s="36"/>
      <c r="U136" s="36"/>
      <c r="V136" s="36"/>
      <c r="W136" s="36"/>
      <c r="X136" s="36"/>
      <c r="Y136" s="36"/>
    </row>
    <row r="137" spans="2:25" s="13" customFormat="1" x14ac:dyDescent="0.2">
      <c r="B137" s="36"/>
      <c r="C137" s="36"/>
      <c r="D137" s="36"/>
      <c r="E137" s="179"/>
      <c r="F137" s="179"/>
      <c r="G137" s="179"/>
      <c r="H137" s="179"/>
      <c r="I137" s="36"/>
      <c r="J137" s="181"/>
      <c r="K137" s="179"/>
      <c r="L137" s="179"/>
      <c r="M137" s="36"/>
      <c r="N137" s="36"/>
      <c r="O137" s="36"/>
      <c r="P137" s="36"/>
      <c r="Q137" s="36"/>
      <c r="R137" s="36"/>
      <c r="S137" s="36"/>
      <c r="T137" s="36"/>
      <c r="U137" s="36"/>
      <c r="V137" s="36"/>
      <c r="W137" s="36"/>
      <c r="X137" s="36"/>
      <c r="Y137" s="36"/>
    </row>
    <row r="138" spans="2:25" s="13" customFormat="1" x14ac:dyDescent="0.2">
      <c r="B138" s="36"/>
      <c r="C138" s="36"/>
      <c r="D138" s="36"/>
      <c r="E138" s="179"/>
      <c r="F138" s="179"/>
      <c r="G138" s="179"/>
      <c r="H138" s="179"/>
      <c r="I138" s="36"/>
      <c r="J138" s="181"/>
      <c r="K138" s="179"/>
      <c r="L138" s="179"/>
      <c r="M138" s="36"/>
      <c r="N138" s="36"/>
      <c r="O138" s="36"/>
      <c r="P138" s="36"/>
      <c r="Q138" s="36"/>
      <c r="R138" s="36"/>
      <c r="S138" s="36"/>
      <c r="T138" s="36"/>
      <c r="U138" s="36"/>
      <c r="V138" s="36"/>
      <c r="W138" s="36"/>
      <c r="X138" s="36"/>
      <c r="Y138" s="36"/>
    </row>
    <row r="139" spans="2:25" s="13" customFormat="1" x14ac:dyDescent="0.2">
      <c r="B139" s="36"/>
      <c r="C139" s="36"/>
      <c r="D139" s="36"/>
      <c r="E139" s="179"/>
      <c r="F139" s="179"/>
      <c r="G139" s="179"/>
      <c r="H139" s="179"/>
      <c r="I139" s="36"/>
      <c r="J139" s="181"/>
      <c r="K139" s="179"/>
      <c r="L139" s="179"/>
      <c r="M139" s="36"/>
      <c r="N139" s="36"/>
      <c r="O139" s="36"/>
      <c r="P139" s="36"/>
      <c r="Q139" s="36"/>
      <c r="R139" s="36"/>
      <c r="S139" s="36"/>
      <c r="T139" s="36"/>
      <c r="U139" s="36"/>
      <c r="V139" s="36"/>
      <c r="W139" s="36"/>
      <c r="X139" s="36"/>
      <c r="Y139" s="36"/>
    </row>
    <row r="140" spans="2:25" s="13" customFormat="1" x14ac:dyDescent="0.2">
      <c r="B140" s="36"/>
      <c r="C140" s="36"/>
      <c r="D140" s="36"/>
      <c r="E140" s="179"/>
      <c r="F140" s="179"/>
      <c r="G140" s="179"/>
      <c r="H140" s="179"/>
      <c r="I140" s="36"/>
      <c r="J140" s="181"/>
      <c r="K140" s="179"/>
      <c r="L140" s="179"/>
      <c r="M140" s="36"/>
      <c r="N140" s="36"/>
      <c r="O140" s="36"/>
      <c r="P140" s="36"/>
      <c r="Q140" s="36"/>
      <c r="R140" s="36"/>
      <c r="S140" s="36"/>
      <c r="T140" s="36"/>
      <c r="U140" s="36"/>
      <c r="V140" s="36"/>
      <c r="W140" s="36"/>
      <c r="X140" s="36"/>
      <c r="Y140" s="36"/>
    </row>
    <row r="141" spans="2:25" s="13" customFormat="1" x14ac:dyDescent="0.2">
      <c r="B141" s="36"/>
      <c r="C141" s="36"/>
      <c r="D141" s="36"/>
      <c r="E141" s="179"/>
      <c r="F141" s="179"/>
      <c r="G141" s="179"/>
      <c r="H141" s="179"/>
      <c r="I141" s="36"/>
      <c r="J141" s="181"/>
      <c r="K141" s="179"/>
      <c r="L141" s="179"/>
      <c r="M141" s="36"/>
      <c r="N141" s="36"/>
      <c r="O141" s="36"/>
      <c r="P141" s="36"/>
      <c r="Q141" s="36"/>
      <c r="R141" s="36"/>
      <c r="S141" s="36"/>
      <c r="T141" s="36"/>
      <c r="U141" s="36"/>
      <c r="V141" s="36"/>
      <c r="W141" s="36"/>
      <c r="X141" s="36"/>
      <c r="Y141" s="36"/>
    </row>
    <row r="142" spans="2:25" s="13" customFormat="1" x14ac:dyDescent="0.2">
      <c r="B142" s="36"/>
      <c r="C142" s="36"/>
      <c r="D142" s="36"/>
      <c r="E142" s="179"/>
      <c r="F142" s="179"/>
      <c r="G142" s="179"/>
      <c r="H142" s="179"/>
      <c r="I142" s="36"/>
      <c r="J142" s="181"/>
      <c r="K142" s="179"/>
      <c r="L142" s="179"/>
      <c r="M142" s="36"/>
      <c r="N142" s="36"/>
      <c r="O142" s="36"/>
      <c r="P142" s="36"/>
      <c r="Q142" s="36"/>
      <c r="R142" s="36"/>
      <c r="S142" s="36"/>
      <c r="T142" s="36"/>
      <c r="U142" s="36"/>
      <c r="V142" s="36"/>
      <c r="W142" s="36"/>
      <c r="X142" s="36"/>
      <c r="Y142" s="36"/>
    </row>
    <row r="143" spans="2:25" s="13" customFormat="1" x14ac:dyDescent="0.2">
      <c r="B143" s="36"/>
      <c r="C143" s="36"/>
      <c r="D143" s="36"/>
      <c r="E143" s="179"/>
      <c r="F143" s="179"/>
      <c r="G143" s="179"/>
      <c r="H143" s="179"/>
      <c r="I143" s="36"/>
      <c r="J143" s="181"/>
      <c r="K143" s="179"/>
      <c r="L143" s="179"/>
      <c r="M143" s="36"/>
      <c r="N143" s="36"/>
      <c r="O143" s="36"/>
      <c r="P143" s="36"/>
      <c r="Q143" s="36"/>
      <c r="R143" s="36"/>
      <c r="S143" s="36"/>
      <c r="T143" s="36"/>
      <c r="U143" s="36"/>
      <c r="V143" s="36"/>
      <c r="W143" s="36"/>
      <c r="X143" s="36"/>
      <c r="Y143" s="36"/>
    </row>
    <row r="144" spans="2:25" s="13" customFormat="1" x14ac:dyDescent="0.2">
      <c r="B144" s="36"/>
      <c r="C144" s="36"/>
      <c r="D144" s="36"/>
      <c r="E144" s="179"/>
      <c r="F144" s="179"/>
      <c r="G144" s="179"/>
      <c r="H144" s="179"/>
      <c r="I144" s="36"/>
      <c r="J144" s="181"/>
      <c r="K144" s="179"/>
      <c r="L144" s="179"/>
      <c r="M144" s="36"/>
      <c r="N144" s="36"/>
      <c r="O144" s="36"/>
      <c r="P144" s="36"/>
      <c r="Q144" s="36"/>
      <c r="R144" s="36"/>
      <c r="S144" s="36"/>
      <c r="T144" s="36"/>
      <c r="U144" s="36"/>
      <c r="V144" s="36"/>
      <c r="W144" s="36"/>
      <c r="X144" s="36"/>
      <c r="Y144" s="36"/>
    </row>
    <row r="145" spans="2:25" s="13" customFormat="1" x14ac:dyDescent="0.2">
      <c r="B145" s="36"/>
      <c r="C145" s="36"/>
      <c r="D145" s="36"/>
      <c r="E145" s="179"/>
      <c r="F145" s="179"/>
      <c r="G145" s="179"/>
      <c r="H145" s="179"/>
      <c r="I145" s="36"/>
      <c r="J145" s="181"/>
      <c r="K145" s="179"/>
      <c r="L145" s="179"/>
      <c r="M145" s="36"/>
      <c r="N145" s="36"/>
      <c r="O145" s="36"/>
      <c r="P145" s="36"/>
      <c r="Q145" s="36"/>
      <c r="R145" s="36"/>
      <c r="S145" s="36"/>
      <c r="T145" s="36"/>
      <c r="U145" s="36"/>
      <c r="V145" s="36"/>
      <c r="W145" s="36"/>
      <c r="X145" s="36"/>
      <c r="Y145" s="36"/>
    </row>
    <row r="146" spans="2:25" s="13" customFormat="1" x14ac:dyDescent="0.2">
      <c r="B146" s="36"/>
      <c r="C146" s="36"/>
      <c r="D146" s="36"/>
      <c r="E146" s="179"/>
      <c r="F146" s="179"/>
      <c r="G146" s="179"/>
      <c r="H146" s="179"/>
      <c r="I146" s="36"/>
      <c r="J146" s="181"/>
      <c r="K146" s="179"/>
      <c r="L146" s="179"/>
      <c r="M146" s="36"/>
      <c r="N146" s="36"/>
      <c r="O146" s="36"/>
      <c r="P146" s="36"/>
      <c r="Q146" s="36"/>
      <c r="R146" s="36"/>
      <c r="S146" s="36"/>
      <c r="T146" s="36"/>
      <c r="U146" s="36"/>
      <c r="V146" s="36"/>
      <c r="W146" s="36"/>
      <c r="X146" s="36"/>
      <c r="Y146" s="36"/>
    </row>
    <row r="147" spans="2:25" s="13" customFormat="1" x14ac:dyDescent="0.2">
      <c r="B147" s="36"/>
      <c r="C147" s="36"/>
      <c r="D147" s="36"/>
      <c r="E147" s="179"/>
      <c r="F147" s="179"/>
      <c r="G147" s="179"/>
      <c r="H147" s="179"/>
      <c r="I147" s="36"/>
      <c r="J147" s="181"/>
      <c r="K147" s="179"/>
      <c r="L147" s="179"/>
      <c r="M147" s="36"/>
      <c r="N147" s="36"/>
      <c r="O147" s="36"/>
      <c r="P147" s="36"/>
      <c r="Q147" s="36"/>
      <c r="R147" s="36"/>
      <c r="S147" s="36"/>
      <c r="T147" s="36"/>
      <c r="U147" s="36"/>
      <c r="V147" s="36"/>
      <c r="W147" s="36"/>
      <c r="X147" s="36"/>
      <c r="Y147" s="36"/>
    </row>
    <row r="148" spans="2:25" s="13" customFormat="1" x14ac:dyDescent="0.2">
      <c r="B148" s="36"/>
      <c r="C148" s="36"/>
      <c r="D148" s="36"/>
      <c r="E148" s="179"/>
      <c r="F148" s="179"/>
      <c r="G148" s="179"/>
      <c r="H148" s="179"/>
      <c r="I148" s="36"/>
      <c r="J148" s="181"/>
      <c r="K148" s="179"/>
      <c r="L148" s="179"/>
      <c r="M148" s="36"/>
      <c r="N148" s="36"/>
      <c r="O148" s="36"/>
      <c r="P148" s="36"/>
      <c r="Q148" s="36"/>
      <c r="R148" s="36"/>
      <c r="S148" s="36"/>
      <c r="T148" s="36"/>
      <c r="U148" s="36"/>
      <c r="V148" s="36"/>
      <c r="W148" s="36"/>
      <c r="X148" s="36"/>
      <c r="Y148" s="36"/>
    </row>
    <row r="149" spans="2:25" s="13" customFormat="1" x14ac:dyDescent="0.2">
      <c r="B149" s="36"/>
      <c r="C149" s="36"/>
      <c r="D149" s="36"/>
      <c r="E149" s="179"/>
      <c r="F149" s="179"/>
      <c r="G149" s="179"/>
      <c r="H149" s="179"/>
      <c r="I149" s="36"/>
      <c r="J149" s="181"/>
      <c r="K149" s="179"/>
      <c r="L149" s="179"/>
      <c r="M149" s="36"/>
      <c r="N149" s="36"/>
      <c r="O149" s="36"/>
      <c r="P149" s="36"/>
      <c r="Q149" s="36"/>
      <c r="R149" s="36"/>
      <c r="S149" s="36"/>
      <c r="T149" s="36"/>
      <c r="U149" s="36"/>
      <c r="V149" s="36"/>
      <c r="W149" s="36"/>
      <c r="X149" s="36"/>
      <c r="Y149" s="36"/>
    </row>
    <row r="150" spans="2:25" s="13" customFormat="1" x14ac:dyDescent="0.2">
      <c r="B150" s="36"/>
      <c r="C150" s="36"/>
      <c r="D150" s="36"/>
      <c r="E150" s="179"/>
      <c r="F150" s="179"/>
      <c r="G150" s="179"/>
      <c r="H150" s="179"/>
      <c r="I150" s="36"/>
      <c r="J150" s="181"/>
      <c r="K150" s="179"/>
      <c r="L150" s="179"/>
      <c r="M150" s="36"/>
      <c r="N150" s="36"/>
      <c r="O150" s="36"/>
      <c r="P150" s="36"/>
      <c r="Q150" s="36"/>
      <c r="R150" s="36"/>
      <c r="S150" s="36"/>
      <c r="T150" s="36"/>
      <c r="U150" s="36"/>
      <c r="V150" s="36"/>
      <c r="W150" s="36"/>
      <c r="X150" s="36"/>
      <c r="Y150" s="36"/>
    </row>
    <row r="151" spans="2:25" s="13" customFormat="1" x14ac:dyDescent="0.2">
      <c r="B151" s="36"/>
      <c r="C151" s="36"/>
      <c r="D151" s="36"/>
      <c r="E151" s="179"/>
      <c r="F151" s="179"/>
      <c r="G151" s="179"/>
      <c r="H151" s="179"/>
      <c r="I151" s="36"/>
      <c r="J151" s="181"/>
      <c r="K151" s="179"/>
      <c r="L151" s="179"/>
      <c r="M151" s="36"/>
      <c r="N151" s="36"/>
      <c r="O151" s="36"/>
      <c r="P151" s="36"/>
      <c r="Q151" s="36"/>
      <c r="R151" s="36"/>
      <c r="S151" s="36"/>
      <c r="T151" s="36"/>
      <c r="U151" s="36"/>
      <c r="V151" s="36"/>
      <c r="W151" s="36"/>
      <c r="X151" s="36"/>
      <c r="Y151" s="36"/>
    </row>
    <row r="152" spans="2:25" s="13" customFormat="1" x14ac:dyDescent="0.2">
      <c r="B152" s="36"/>
      <c r="C152" s="36"/>
      <c r="D152" s="36"/>
      <c r="E152" s="179"/>
      <c r="F152" s="179"/>
      <c r="G152" s="179"/>
      <c r="H152" s="179"/>
      <c r="I152" s="36"/>
      <c r="J152" s="181"/>
      <c r="K152" s="179"/>
      <c r="L152" s="179"/>
      <c r="M152" s="36"/>
      <c r="N152" s="36"/>
      <c r="O152" s="36"/>
      <c r="P152" s="36"/>
      <c r="Q152" s="36"/>
      <c r="R152" s="36"/>
      <c r="S152" s="36"/>
      <c r="T152" s="36"/>
      <c r="U152" s="36"/>
      <c r="V152" s="36"/>
      <c r="W152" s="36"/>
      <c r="X152" s="36"/>
      <c r="Y152" s="36"/>
    </row>
    <row r="153" spans="2:25" s="13" customFormat="1" x14ac:dyDescent="0.2">
      <c r="B153" s="36"/>
      <c r="C153" s="36"/>
      <c r="D153" s="36"/>
      <c r="E153" s="179"/>
      <c r="F153" s="179"/>
      <c r="G153" s="179"/>
      <c r="H153" s="179"/>
      <c r="I153" s="36"/>
      <c r="J153" s="181"/>
      <c r="K153" s="179"/>
      <c r="L153" s="179"/>
      <c r="M153" s="36"/>
      <c r="N153" s="36"/>
      <c r="O153" s="36"/>
      <c r="P153" s="36"/>
      <c r="Q153" s="36"/>
      <c r="R153" s="36"/>
      <c r="S153" s="36"/>
      <c r="T153" s="36"/>
      <c r="U153" s="36"/>
      <c r="V153" s="36"/>
      <c r="W153" s="36"/>
      <c r="X153" s="36"/>
      <c r="Y153" s="36"/>
    </row>
    <row r="154" spans="2:25" s="13" customFormat="1" x14ac:dyDescent="0.2">
      <c r="B154" s="36"/>
      <c r="C154" s="36"/>
      <c r="D154" s="36"/>
      <c r="E154" s="179"/>
      <c r="F154" s="179"/>
      <c r="G154" s="179"/>
      <c r="H154" s="179"/>
      <c r="I154" s="36"/>
      <c r="J154" s="181"/>
      <c r="K154" s="179"/>
      <c r="L154" s="179"/>
      <c r="M154" s="36"/>
      <c r="N154" s="36"/>
      <c r="O154" s="36"/>
      <c r="P154" s="36"/>
      <c r="Q154" s="36"/>
      <c r="R154" s="36"/>
      <c r="S154" s="36"/>
      <c r="T154" s="36"/>
      <c r="U154" s="36"/>
      <c r="V154" s="36"/>
      <c r="W154" s="36"/>
      <c r="X154" s="36"/>
      <c r="Y154" s="36"/>
    </row>
    <row r="155" spans="2:25" s="13" customFormat="1" x14ac:dyDescent="0.2">
      <c r="B155" s="36"/>
      <c r="C155" s="36"/>
      <c r="D155" s="36"/>
      <c r="E155" s="179"/>
      <c r="F155" s="179"/>
      <c r="G155" s="179"/>
      <c r="H155" s="179"/>
      <c r="I155" s="36"/>
      <c r="J155" s="181"/>
      <c r="K155" s="179"/>
      <c r="L155" s="179"/>
      <c r="M155" s="36"/>
      <c r="N155" s="36"/>
      <c r="O155" s="36"/>
      <c r="P155" s="36"/>
      <c r="Q155" s="36"/>
      <c r="R155" s="36"/>
      <c r="S155" s="36"/>
      <c r="T155" s="36"/>
      <c r="U155" s="36"/>
      <c r="V155" s="36"/>
      <c r="W155" s="36"/>
      <c r="X155" s="36"/>
      <c r="Y155" s="36"/>
    </row>
    <row r="156" spans="2:25" s="13" customFormat="1" x14ac:dyDescent="0.2">
      <c r="B156" s="36"/>
      <c r="C156" s="36"/>
      <c r="D156" s="36"/>
      <c r="E156" s="179"/>
      <c r="F156" s="179"/>
      <c r="G156" s="179"/>
      <c r="H156" s="179"/>
      <c r="I156" s="36"/>
      <c r="J156" s="181"/>
      <c r="K156" s="179"/>
      <c r="L156" s="179"/>
      <c r="M156" s="36"/>
      <c r="N156" s="36"/>
      <c r="O156" s="36"/>
      <c r="P156" s="36"/>
      <c r="Q156" s="36"/>
      <c r="R156" s="36"/>
      <c r="S156" s="36"/>
      <c r="T156" s="36"/>
      <c r="U156" s="36"/>
      <c r="V156" s="36"/>
      <c r="W156" s="36"/>
      <c r="X156" s="36"/>
      <c r="Y156" s="36"/>
    </row>
    <row r="157" spans="2:25" s="13" customFormat="1" x14ac:dyDescent="0.2">
      <c r="B157" s="36"/>
      <c r="C157" s="36"/>
      <c r="D157" s="36"/>
      <c r="E157" s="179"/>
      <c r="F157" s="179"/>
      <c r="G157" s="179"/>
      <c r="H157" s="179"/>
      <c r="I157" s="36"/>
      <c r="J157" s="181"/>
      <c r="K157" s="179"/>
      <c r="L157" s="179"/>
      <c r="M157" s="36"/>
      <c r="N157" s="36"/>
      <c r="O157" s="36"/>
      <c r="P157" s="36"/>
      <c r="Q157" s="36"/>
      <c r="R157" s="36"/>
      <c r="S157" s="36"/>
      <c r="T157" s="36"/>
      <c r="U157" s="36"/>
      <c r="V157" s="36"/>
      <c r="W157" s="36"/>
      <c r="X157" s="36"/>
      <c r="Y157" s="36"/>
    </row>
    <row r="158" spans="2:25" s="13" customFormat="1" x14ac:dyDescent="0.2">
      <c r="B158" s="36"/>
      <c r="C158" s="36"/>
      <c r="D158" s="36"/>
      <c r="E158" s="179"/>
      <c r="F158" s="179"/>
      <c r="G158" s="179"/>
      <c r="H158" s="179"/>
      <c r="I158" s="36"/>
      <c r="J158" s="181"/>
      <c r="K158" s="179"/>
      <c r="L158" s="179"/>
      <c r="M158" s="36"/>
      <c r="N158" s="36"/>
      <c r="O158" s="36"/>
      <c r="P158" s="36"/>
      <c r="Q158" s="36"/>
      <c r="R158" s="36"/>
      <c r="S158" s="36"/>
      <c r="T158" s="36"/>
      <c r="U158" s="36"/>
      <c r="V158" s="36"/>
      <c r="W158" s="36"/>
      <c r="X158" s="36"/>
      <c r="Y158" s="36"/>
    </row>
    <row r="159" spans="2:25" s="13" customFormat="1" x14ac:dyDescent="0.2">
      <c r="B159" s="36"/>
      <c r="C159" s="36"/>
      <c r="D159" s="36"/>
      <c r="E159" s="179"/>
      <c r="F159" s="179"/>
      <c r="G159" s="179"/>
      <c r="H159" s="179"/>
      <c r="I159" s="36"/>
      <c r="J159" s="181"/>
      <c r="K159" s="179"/>
      <c r="L159" s="179"/>
      <c r="M159" s="36"/>
      <c r="N159" s="36"/>
      <c r="O159" s="36"/>
      <c r="P159" s="36"/>
      <c r="Q159" s="36"/>
      <c r="R159" s="36"/>
      <c r="S159" s="36"/>
      <c r="T159" s="36"/>
      <c r="U159" s="36"/>
      <c r="V159" s="36"/>
      <c r="W159" s="36"/>
      <c r="X159" s="36"/>
      <c r="Y159" s="36"/>
    </row>
    <row r="160" spans="2:25" s="13" customFormat="1" x14ac:dyDescent="0.2">
      <c r="B160" s="36"/>
      <c r="C160" s="36"/>
      <c r="D160" s="36"/>
      <c r="E160" s="179"/>
      <c r="F160" s="179"/>
      <c r="G160" s="179"/>
      <c r="H160" s="179"/>
      <c r="I160" s="36"/>
      <c r="J160" s="181"/>
      <c r="K160" s="179"/>
      <c r="L160" s="179"/>
      <c r="M160" s="36"/>
      <c r="N160" s="36"/>
      <c r="O160" s="36"/>
      <c r="P160" s="36"/>
      <c r="Q160" s="36"/>
      <c r="R160" s="36"/>
      <c r="S160" s="36"/>
      <c r="T160" s="36"/>
      <c r="U160" s="36"/>
      <c r="V160" s="36"/>
      <c r="W160" s="36"/>
      <c r="X160" s="36"/>
      <c r="Y160" s="36"/>
    </row>
    <row r="161" spans="2:25" s="13" customFormat="1" x14ac:dyDescent="0.2">
      <c r="B161" s="36"/>
      <c r="C161" s="36"/>
      <c r="D161" s="36"/>
      <c r="E161" s="179"/>
      <c r="F161" s="179"/>
      <c r="G161" s="179"/>
      <c r="H161" s="179"/>
      <c r="I161" s="36"/>
      <c r="J161" s="181"/>
      <c r="K161" s="179"/>
      <c r="L161" s="179"/>
      <c r="M161" s="36"/>
      <c r="N161" s="36"/>
      <c r="O161" s="36"/>
      <c r="P161" s="36"/>
      <c r="Q161" s="36"/>
      <c r="R161" s="36"/>
      <c r="S161" s="36"/>
      <c r="T161" s="36"/>
      <c r="U161" s="36"/>
      <c r="V161" s="36"/>
      <c r="W161" s="36"/>
      <c r="X161" s="36"/>
      <c r="Y161" s="36"/>
    </row>
    <row r="162" spans="2:25" s="13" customFormat="1" x14ac:dyDescent="0.2">
      <c r="B162" s="36"/>
      <c r="C162" s="36"/>
      <c r="D162" s="36"/>
      <c r="E162" s="179"/>
      <c r="F162" s="179"/>
      <c r="G162" s="179"/>
      <c r="H162" s="179"/>
      <c r="I162" s="36"/>
      <c r="J162" s="181"/>
      <c r="K162" s="179"/>
      <c r="L162" s="179"/>
      <c r="M162" s="36"/>
      <c r="N162" s="36"/>
      <c r="O162" s="36"/>
      <c r="P162" s="36"/>
      <c r="Q162" s="36"/>
      <c r="R162" s="36"/>
      <c r="S162" s="36"/>
      <c r="T162" s="36"/>
      <c r="U162" s="36"/>
      <c r="V162" s="36"/>
      <c r="W162" s="36"/>
      <c r="X162" s="36"/>
      <c r="Y162" s="36"/>
    </row>
  </sheetData>
  <mergeCells count="203">
    <mergeCell ref="Q82:U82"/>
    <mergeCell ref="AA73:AA78"/>
    <mergeCell ref="AC73:AC74"/>
    <mergeCell ref="J75:J76"/>
    <mergeCell ref="E77:E78"/>
    <mergeCell ref="F77:F78"/>
    <mergeCell ref="G77:G78"/>
    <mergeCell ref="H77:H78"/>
    <mergeCell ref="I77:I78"/>
    <mergeCell ref="J77:J78"/>
    <mergeCell ref="V77:V78"/>
    <mergeCell ref="I73:I76"/>
    <mergeCell ref="J73:J74"/>
    <mergeCell ref="V73:V76"/>
    <mergeCell ref="W73:W76"/>
    <mergeCell ref="X73:X76"/>
    <mergeCell ref="Y73:Y76"/>
    <mergeCell ref="C73:C78"/>
    <mergeCell ref="D73:D78"/>
    <mergeCell ref="E73:E76"/>
    <mergeCell ref="F73:F76"/>
    <mergeCell ref="G73:G76"/>
    <mergeCell ref="H73:H76"/>
    <mergeCell ref="Y63:Y72"/>
    <mergeCell ref="AA63:AA72"/>
    <mergeCell ref="AC63:AC72"/>
    <mergeCell ref="J65:J66"/>
    <mergeCell ref="J67:J68"/>
    <mergeCell ref="J69:J70"/>
    <mergeCell ref="J71:J72"/>
    <mergeCell ref="H63:H72"/>
    <mergeCell ref="I63:I72"/>
    <mergeCell ref="J63:J64"/>
    <mergeCell ref="V63:V72"/>
    <mergeCell ref="W63:W72"/>
    <mergeCell ref="X63:X72"/>
    <mergeCell ref="W77:W78"/>
    <mergeCell ref="X77:X78"/>
    <mergeCell ref="Y77:Y78"/>
    <mergeCell ref="AA55:AA62"/>
    <mergeCell ref="AC55:AC62"/>
    <mergeCell ref="J57:J58"/>
    <mergeCell ref="J59:J60"/>
    <mergeCell ref="J61:J62"/>
    <mergeCell ref="C63:C72"/>
    <mergeCell ref="D63:D72"/>
    <mergeCell ref="E63:E72"/>
    <mergeCell ref="F63:F72"/>
    <mergeCell ref="G63:G72"/>
    <mergeCell ref="I55:I62"/>
    <mergeCell ref="J55:J56"/>
    <mergeCell ref="V55:V62"/>
    <mergeCell ref="W55:W62"/>
    <mergeCell ref="X55:X62"/>
    <mergeCell ref="Y55:Y62"/>
    <mergeCell ref="C55:C62"/>
    <mergeCell ref="D55:D62"/>
    <mergeCell ref="E55:E62"/>
    <mergeCell ref="F55:F62"/>
    <mergeCell ref="G55:G62"/>
    <mergeCell ref="H55:H62"/>
    <mergeCell ref="G43:G52"/>
    <mergeCell ref="H43:H52"/>
    <mergeCell ref="I43:I52"/>
    <mergeCell ref="J37:J38"/>
    <mergeCell ref="V37:V42"/>
    <mergeCell ref="W37:W42"/>
    <mergeCell ref="X37:X42"/>
    <mergeCell ref="Y37:Y42"/>
    <mergeCell ref="AA37:AA54"/>
    <mergeCell ref="J43:J44"/>
    <mergeCell ref="V43:V52"/>
    <mergeCell ref="W43:W52"/>
    <mergeCell ref="I53:I54"/>
    <mergeCell ref="J53:J54"/>
    <mergeCell ref="V53:V54"/>
    <mergeCell ref="W53:W54"/>
    <mergeCell ref="X53:X54"/>
    <mergeCell ref="Y53:Y54"/>
    <mergeCell ref="Y43:Y52"/>
    <mergeCell ref="J45:J46"/>
    <mergeCell ref="J47:J48"/>
    <mergeCell ref="J49:J50"/>
    <mergeCell ref="J51:J52"/>
    <mergeCell ref="X43:X52"/>
    <mergeCell ref="AA33:AA36"/>
    <mergeCell ref="AC33:AC36"/>
    <mergeCell ref="J35:J36"/>
    <mergeCell ref="D37:D42"/>
    <mergeCell ref="E37:E42"/>
    <mergeCell ref="F37:F42"/>
    <mergeCell ref="G37:G42"/>
    <mergeCell ref="H37:H42"/>
    <mergeCell ref="I37:I42"/>
    <mergeCell ref="H33:H36"/>
    <mergeCell ref="I33:I36"/>
    <mergeCell ref="J33:J34"/>
    <mergeCell ref="V33:V36"/>
    <mergeCell ref="W33:W36"/>
    <mergeCell ref="X33:X36"/>
    <mergeCell ref="AC37:AC42"/>
    <mergeCell ref="J39:J40"/>
    <mergeCell ref="J41:J42"/>
    <mergeCell ref="V27:V32"/>
    <mergeCell ref="W27:W32"/>
    <mergeCell ref="X27:X32"/>
    <mergeCell ref="Y27:Y32"/>
    <mergeCell ref="J29:J30"/>
    <mergeCell ref="J31:J32"/>
    <mergeCell ref="C27:C42"/>
    <mergeCell ref="D27:D32"/>
    <mergeCell ref="E27:E32"/>
    <mergeCell ref="F27:F32"/>
    <mergeCell ref="G27:G32"/>
    <mergeCell ref="H27:H32"/>
    <mergeCell ref="D33:D36"/>
    <mergeCell ref="E33:E36"/>
    <mergeCell ref="F33:F36"/>
    <mergeCell ref="G33:G36"/>
    <mergeCell ref="Y33:Y36"/>
    <mergeCell ref="AC21:AC26"/>
    <mergeCell ref="J23:J24"/>
    <mergeCell ref="J25:J26"/>
    <mergeCell ref="D21:D26"/>
    <mergeCell ref="E21:E26"/>
    <mergeCell ref="F21:F26"/>
    <mergeCell ref="G21:G26"/>
    <mergeCell ref="H21:H26"/>
    <mergeCell ref="I21:I26"/>
    <mergeCell ref="V11:V20"/>
    <mergeCell ref="W11:W20"/>
    <mergeCell ref="X11:X20"/>
    <mergeCell ref="Y11:Y20"/>
    <mergeCell ref="AA11:AA26"/>
    <mergeCell ref="J13:J14"/>
    <mergeCell ref="J15:J16"/>
    <mergeCell ref="J17:J18"/>
    <mergeCell ref="J19:J20"/>
    <mergeCell ref="J21:J22"/>
    <mergeCell ref="V21:V26"/>
    <mergeCell ref="W21:W26"/>
    <mergeCell ref="X21:X26"/>
    <mergeCell ref="Y21:Y26"/>
    <mergeCell ref="AD3:AD8"/>
    <mergeCell ref="J5:J6"/>
    <mergeCell ref="J7:J8"/>
    <mergeCell ref="C9:C26"/>
    <mergeCell ref="D9:D10"/>
    <mergeCell ref="E9:E10"/>
    <mergeCell ref="F9:F10"/>
    <mergeCell ref="G9:G10"/>
    <mergeCell ref="H9:H10"/>
    <mergeCell ref="I9:I10"/>
    <mergeCell ref="X3:X8"/>
    <mergeCell ref="Y3:Y8"/>
    <mergeCell ref="Z3:Z78"/>
    <mergeCell ref="AA3:AA8"/>
    <mergeCell ref="AB3:AB78"/>
    <mergeCell ref="AC3:AC8"/>
    <mergeCell ref="AC9:AC10"/>
    <mergeCell ref="AC11:AC20"/>
    <mergeCell ref="AA27:AA32"/>
    <mergeCell ref="AC27:AC32"/>
    <mergeCell ref="G3:G8"/>
    <mergeCell ref="D11:D20"/>
    <mergeCell ref="E11:E20"/>
    <mergeCell ref="F11:F20"/>
    <mergeCell ref="V3:V8"/>
    <mergeCell ref="W3:W8"/>
    <mergeCell ref="B1:C1"/>
    <mergeCell ref="E1:AB1"/>
    <mergeCell ref="AC1:AC2"/>
    <mergeCell ref="K2:L2"/>
    <mergeCell ref="X9:X10"/>
    <mergeCell ref="Y9:Y10"/>
    <mergeCell ref="AA9:AA10"/>
    <mergeCell ref="J9:J10"/>
    <mergeCell ref="V9:V10"/>
    <mergeCell ref="W9:W10"/>
    <mergeCell ref="A3:A78"/>
    <mergeCell ref="B3:B78"/>
    <mergeCell ref="C3:C8"/>
    <mergeCell ref="D3:D8"/>
    <mergeCell ref="E3:E8"/>
    <mergeCell ref="F3:F8"/>
    <mergeCell ref="H3:H8"/>
    <mergeCell ref="I3:I8"/>
    <mergeCell ref="J3:J4"/>
    <mergeCell ref="G11:G20"/>
    <mergeCell ref="H11:H20"/>
    <mergeCell ref="I11:I20"/>
    <mergeCell ref="J11:J12"/>
    <mergeCell ref="I27:I32"/>
    <mergeCell ref="J27:J28"/>
    <mergeCell ref="D53:D54"/>
    <mergeCell ref="E53:E54"/>
    <mergeCell ref="F53:F54"/>
    <mergeCell ref="G53:G54"/>
    <mergeCell ref="H53:H54"/>
    <mergeCell ref="C43:C54"/>
    <mergeCell ref="D43:D52"/>
    <mergeCell ref="E43:E52"/>
    <mergeCell ref="F43:F52"/>
  </mergeCells>
  <conditionalFormatting sqref="Q84:T84">
    <cfRule type="iconSet" priority="1">
      <iconSet iconSet="3Symbols">
        <cfvo type="percent" val="0"/>
        <cfvo type="percent" val="33"/>
        <cfvo type="percent" val="67"/>
      </iconSet>
    </cfRule>
  </conditionalFormatting>
  <conditionalFormatting sqref="Q86:T86">
    <cfRule type="iconSet" priority="2">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C81F-2031-4536-ACF8-64FFA21C073D}">
  <sheetPr>
    <tabColor theme="0"/>
  </sheetPr>
  <dimension ref="A1:AT178"/>
  <sheetViews>
    <sheetView topLeftCell="A54" zoomScale="90" zoomScaleNormal="90" workbookViewId="0">
      <selection activeCell="I55" sqref="I55"/>
    </sheetView>
  </sheetViews>
  <sheetFormatPr baseColWidth="10" defaultColWidth="9.140625" defaultRowHeight="15" x14ac:dyDescent="0.25"/>
  <cols>
    <col min="1" max="1" width="10.85546875" customWidth="1"/>
    <col min="2" max="2" width="16.28515625" customWidth="1"/>
    <col min="3" max="3" width="28.28515625" customWidth="1"/>
    <col min="4" max="4" width="24.85546875" customWidth="1"/>
    <col min="5" max="5" width="27.7109375" customWidth="1"/>
    <col min="6" max="6" width="11" customWidth="1"/>
    <col min="7" max="7" width="25.28515625" customWidth="1"/>
    <col min="8" max="8" width="8.7109375" customWidth="1"/>
    <col min="9" max="9" width="11.85546875" customWidth="1"/>
    <col min="10" max="10" width="34.85546875" customWidth="1"/>
    <col min="11" max="16" width="9.140625" customWidth="1"/>
    <col min="17" max="17" width="10" style="8" customWidth="1"/>
    <col min="18" max="18" width="10.42578125" style="8" customWidth="1"/>
    <col min="19"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x14ac:dyDescent="0.25">
      <c r="A1" s="19" t="s">
        <v>0</v>
      </c>
      <c r="B1" s="543" t="s">
        <v>1</v>
      </c>
      <c r="C1" s="543"/>
      <c r="D1" s="19" t="s">
        <v>25</v>
      </c>
      <c r="E1" s="544"/>
      <c r="F1" s="544"/>
      <c r="G1" s="544"/>
      <c r="H1" s="544"/>
      <c r="I1" s="544"/>
      <c r="J1" s="544"/>
      <c r="K1" s="544"/>
      <c r="L1" s="544"/>
      <c r="M1" s="544"/>
      <c r="N1" s="544"/>
      <c r="O1" s="544"/>
      <c r="P1" s="544"/>
      <c r="Q1" s="544"/>
      <c r="R1" s="544"/>
      <c r="S1" s="544"/>
      <c r="T1" s="544"/>
      <c r="U1" s="544"/>
      <c r="V1" s="544"/>
      <c r="W1" s="544"/>
      <c r="X1" s="544"/>
      <c r="Y1" s="544"/>
      <c r="Z1" s="544"/>
      <c r="AA1" s="544"/>
      <c r="AB1" s="545"/>
    </row>
    <row r="2" spans="1:46" s="12" customFormat="1" ht="58.5" customHeight="1" x14ac:dyDescent="0.2">
      <c r="A2" s="21" t="s">
        <v>2</v>
      </c>
      <c r="B2" s="21" t="s">
        <v>3</v>
      </c>
      <c r="C2" s="21" t="s">
        <v>26</v>
      </c>
      <c r="D2" s="20" t="s">
        <v>4</v>
      </c>
      <c r="E2" s="83" t="s">
        <v>27</v>
      </c>
      <c r="F2" s="37" t="s">
        <v>6</v>
      </c>
      <c r="G2" s="22" t="s">
        <v>7</v>
      </c>
      <c r="H2" s="22" t="s">
        <v>8</v>
      </c>
      <c r="I2" s="23" t="s">
        <v>9</v>
      </c>
      <c r="J2" s="22" t="s">
        <v>10</v>
      </c>
      <c r="K2" s="546" t="s">
        <v>11</v>
      </c>
      <c r="L2" s="546"/>
      <c r="M2" s="24">
        <v>45352</v>
      </c>
      <c r="N2" s="24">
        <v>45444</v>
      </c>
      <c r="O2" s="24">
        <v>45536</v>
      </c>
      <c r="P2" s="24">
        <v>45627</v>
      </c>
      <c r="Q2" s="49" t="s">
        <v>12</v>
      </c>
      <c r="R2" s="49" t="s">
        <v>13</v>
      </c>
      <c r="S2" s="49" t="s">
        <v>14</v>
      </c>
      <c r="T2" s="49" t="s">
        <v>15</v>
      </c>
      <c r="U2" s="49" t="s">
        <v>16</v>
      </c>
      <c r="V2" s="49" t="s">
        <v>17</v>
      </c>
      <c r="W2" s="49" t="s">
        <v>18</v>
      </c>
      <c r="X2" s="49" t="s">
        <v>19</v>
      </c>
      <c r="Y2" s="49" t="s">
        <v>20</v>
      </c>
      <c r="Z2" s="29" t="s">
        <v>28</v>
      </c>
      <c r="AA2" s="30" t="s">
        <v>21</v>
      </c>
      <c r="AB2" s="31" t="s">
        <v>22</v>
      </c>
      <c r="AC2" s="15"/>
      <c r="AD2" s="15"/>
      <c r="AE2" s="15"/>
      <c r="AF2" s="15"/>
      <c r="AG2" s="15"/>
      <c r="AH2" s="15"/>
      <c r="AI2" s="15"/>
      <c r="AJ2" s="15"/>
      <c r="AK2" s="15"/>
      <c r="AL2" s="15"/>
      <c r="AM2" s="15"/>
      <c r="AN2" s="15"/>
      <c r="AO2" s="15"/>
      <c r="AP2" s="15"/>
      <c r="AQ2" s="15"/>
      <c r="AR2" s="15"/>
      <c r="AS2" s="15"/>
      <c r="AT2" s="15"/>
    </row>
    <row r="3" spans="1:46" s="12" customFormat="1" ht="28.9" customHeight="1" x14ac:dyDescent="0.2">
      <c r="A3" s="547" t="s">
        <v>248</v>
      </c>
      <c r="B3" s="550" t="s">
        <v>29</v>
      </c>
      <c r="C3" s="553" t="s">
        <v>250</v>
      </c>
      <c r="D3" s="555" t="s">
        <v>30</v>
      </c>
      <c r="E3" s="558" t="s">
        <v>31</v>
      </c>
      <c r="F3" s="560">
        <v>14</v>
      </c>
      <c r="G3" s="562" t="s">
        <v>32</v>
      </c>
      <c r="H3" s="562" t="s">
        <v>33</v>
      </c>
      <c r="I3" s="575">
        <f>+MAX(V3:Y6)</f>
        <v>0.95</v>
      </c>
      <c r="J3" s="571" t="s">
        <v>268</v>
      </c>
      <c r="K3" s="62">
        <v>0.5</v>
      </c>
      <c r="L3" s="25" t="s">
        <v>23</v>
      </c>
      <c r="M3" s="26">
        <v>0.1</v>
      </c>
      <c r="N3" s="26">
        <v>1</v>
      </c>
      <c r="O3" s="26">
        <v>1</v>
      </c>
      <c r="P3" s="26">
        <v>1</v>
      </c>
      <c r="Q3" s="6">
        <f>+SUM(M3:M3)*K3</f>
        <v>0.05</v>
      </c>
      <c r="R3" s="6">
        <f>+SUM(N3:N3)*K3</f>
        <v>0.5</v>
      </c>
      <c r="S3" s="6">
        <f>+SUM(O3:O3)*K3</f>
        <v>0.5</v>
      </c>
      <c r="T3" s="6">
        <f>+SUM(P3:P3)*K3</f>
        <v>0.5</v>
      </c>
      <c r="U3" s="50">
        <f>+MAX(Q3:T3)</f>
        <v>0.5</v>
      </c>
      <c r="V3" s="430">
        <f>+Q4+Q6+Q8</f>
        <v>0.05</v>
      </c>
      <c r="W3" s="430">
        <f>+R4+R6</f>
        <v>0.5</v>
      </c>
      <c r="X3" s="430">
        <f>+S4+S6</f>
        <v>0.5</v>
      </c>
      <c r="Y3" s="430">
        <f>+T4+T6</f>
        <v>0.95</v>
      </c>
      <c r="Z3" s="564" t="s">
        <v>34</v>
      </c>
      <c r="AA3" s="566" t="s">
        <v>35</v>
      </c>
      <c r="AB3" s="568" t="s">
        <v>279</v>
      </c>
      <c r="AC3" s="15"/>
      <c r="AD3" s="15"/>
      <c r="AE3" s="15"/>
      <c r="AF3" s="15"/>
      <c r="AG3" s="15"/>
      <c r="AH3" s="15"/>
      <c r="AI3" s="15"/>
      <c r="AJ3" s="15"/>
      <c r="AK3" s="15"/>
      <c r="AL3" s="15"/>
      <c r="AM3" s="15"/>
      <c r="AN3" s="15"/>
      <c r="AO3" s="15"/>
      <c r="AP3" s="15"/>
      <c r="AQ3" s="15"/>
      <c r="AR3" s="15"/>
      <c r="AS3" s="15"/>
      <c r="AT3" s="15"/>
    </row>
    <row r="4" spans="1:46" s="12" customFormat="1" ht="23.45" customHeight="1" x14ac:dyDescent="0.2">
      <c r="A4" s="548"/>
      <c r="B4" s="551"/>
      <c r="C4" s="554"/>
      <c r="D4" s="556"/>
      <c r="E4" s="559"/>
      <c r="F4" s="561"/>
      <c r="G4" s="563"/>
      <c r="H4" s="563"/>
      <c r="I4" s="576"/>
      <c r="J4" s="572"/>
      <c r="K4" s="64">
        <v>0.5</v>
      </c>
      <c r="L4" s="63" t="s">
        <v>24</v>
      </c>
      <c r="M4" s="27">
        <v>0.1</v>
      </c>
      <c r="N4" s="27">
        <v>1</v>
      </c>
      <c r="O4" s="27">
        <v>1</v>
      </c>
      <c r="P4" s="27">
        <v>1</v>
      </c>
      <c r="Q4" s="59">
        <f t="shared" ref="Q4:Q54" si="0">+SUM(M4:M4)*K4</f>
        <v>0.05</v>
      </c>
      <c r="R4" s="59">
        <f t="shared" ref="R4:R54" si="1">+SUM(N4:N4)*K4</f>
        <v>0.5</v>
      </c>
      <c r="S4" s="59">
        <f t="shared" ref="S4:S54" si="2">+SUM(O4:O4)*K4</f>
        <v>0.5</v>
      </c>
      <c r="T4" s="59">
        <f t="shared" ref="T4:T54" si="3">+SUM(P4:P4)*K4</f>
        <v>0.5</v>
      </c>
      <c r="U4" s="60">
        <f t="shared" ref="U4:U54" si="4">+MAX(Q4:T4)</f>
        <v>0.5</v>
      </c>
      <c r="V4" s="431"/>
      <c r="W4" s="431"/>
      <c r="X4" s="431"/>
      <c r="Y4" s="431"/>
      <c r="Z4" s="565"/>
      <c r="AA4" s="567"/>
      <c r="AB4" s="569"/>
      <c r="AC4" s="15"/>
      <c r="AD4" s="15"/>
      <c r="AE4" s="15"/>
      <c r="AF4" s="15"/>
      <c r="AG4" s="15"/>
      <c r="AH4" s="15"/>
      <c r="AI4" s="15"/>
      <c r="AJ4" s="15"/>
      <c r="AK4" s="15"/>
      <c r="AL4" s="15"/>
      <c r="AM4" s="15"/>
      <c r="AN4" s="15"/>
      <c r="AO4" s="15"/>
      <c r="AP4" s="15"/>
      <c r="AQ4" s="15"/>
      <c r="AR4" s="15"/>
      <c r="AS4" s="15"/>
      <c r="AT4" s="15"/>
    </row>
    <row r="5" spans="1:46" s="12" customFormat="1" ht="28.9" customHeight="1" x14ac:dyDescent="0.2">
      <c r="A5" s="548"/>
      <c r="B5" s="551"/>
      <c r="C5" s="554"/>
      <c r="D5" s="556"/>
      <c r="E5" s="559"/>
      <c r="F5" s="561"/>
      <c r="G5" s="563"/>
      <c r="H5" s="563"/>
      <c r="I5" s="576"/>
      <c r="J5" s="571" t="s">
        <v>36</v>
      </c>
      <c r="K5" s="62">
        <v>0.5</v>
      </c>
      <c r="L5" s="25" t="s">
        <v>23</v>
      </c>
      <c r="M5" s="26">
        <v>0</v>
      </c>
      <c r="N5" s="26">
        <v>0</v>
      </c>
      <c r="O5" s="26">
        <v>0</v>
      </c>
      <c r="P5" s="26">
        <v>1</v>
      </c>
      <c r="Q5" s="6">
        <f t="shared" si="0"/>
        <v>0</v>
      </c>
      <c r="R5" s="6">
        <f t="shared" si="1"/>
        <v>0</v>
      </c>
      <c r="S5" s="6">
        <f t="shared" si="2"/>
        <v>0</v>
      </c>
      <c r="T5" s="6">
        <f t="shared" si="3"/>
        <v>0.5</v>
      </c>
      <c r="U5" s="50">
        <f t="shared" si="4"/>
        <v>0.5</v>
      </c>
      <c r="V5" s="431"/>
      <c r="W5" s="431"/>
      <c r="X5" s="431"/>
      <c r="Y5" s="431"/>
      <c r="Z5" s="565"/>
      <c r="AA5" s="567"/>
      <c r="AB5" s="569"/>
      <c r="AC5" s="15"/>
      <c r="AD5" s="15"/>
      <c r="AE5" s="15"/>
      <c r="AF5" s="15"/>
      <c r="AG5" s="15"/>
      <c r="AH5" s="15"/>
      <c r="AI5" s="15"/>
      <c r="AJ5" s="15"/>
      <c r="AK5" s="15"/>
      <c r="AL5" s="15"/>
      <c r="AM5" s="15"/>
      <c r="AN5" s="15"/>
      <c r="AO5" s="15"/>
      <c r="AP5" s="15"/>
      <c r="AQ5" s="15"/>
      <c r="AR5" s="15"/>
      <c r="AS5" s="15"/>
      <c r="AT5" s="15"/>
    </row>
    <row r="6" spans="1:46" s="12" customFormat="1" ht="22.15" customHeight="1" x14ac:dyDescent="0.2">
      <c r="A6" s="548"/>
      <c r="B6" s="551"/>
      <c r="C6" s="554"/>
      <c r="D6" s="556"/>
      <c r="E6" s="559"/>
      <c r="F6" s="561"/>
      <c r="G6" s="563"/>
      <c r="H6" s="563"/>
      <c r="I6" s="576"/>
      <c r="J6" s="572"/>
      <c r="K6" s="64">
        <v>0.5</v>
      </c>
      <c r="L6" s="63" t="s">
        <v>24</v>
      </c>
      <c r="M6" s="27">
        <v>0</v>
      </c>
      <c r="N6" s="27">
        <v>0</v>
      </c>
      <c r="O6" s="27">
        <v>0</v>
      </c>
      <c r="P6" s="27">
        <v>0.9</v>
      </c>
      <c r="Q6" s="59">
        <f t="shared" si="0"/>
        <v>0</v>
      </c>
      <c r="R6" s="59">
        <f t="shared" si="1"/>
        <v>0</v>
      </c>
      <c r="S6" s="59">
        <f t="shared" si="2"/>
        <v>0</v>
      </c>
      <c r="T6" s="59">
        <f t="shared" si="3"/>
        <v>0.45</v>
      </c>
      <c r="U6" s="60">
        <f t="shared" si="4"/>
        <v>0.45</v>
      </c>
      <c r="V6" s="431"/>
      <c r="W6" s="431"/>
      <c r="X6" s="431"/>
      <c r="Y6" s="431"/>
      <c r="Z6" s="565"/>
      <c r="AA6" s="567"/>
      <c r="AB6" s="569"/>
      <c r="AC6" s="15"/>
      <c r="AD6" s="15"/>
      <c r="AE6" s="15"/>
      <c r="AF6" s="15"/>
      <c r="AG6" s="15"/>
      <c r="AH6" s="15"/>
      <c r="AI6" s="15"/>
      <c r="AJ6" s="15"/>
      <c r="AK6" s="15"/>
      <c r="AL6" s="15"/>
      <c r="AM6" s="15"/>
      <c r="AN6" s="15"/>
      <c r="AO6" s="15"/>
      <c r="AP6" s="15"/>
      <c r="AQ6" s="15"/>
      <c r="AR6" s="15"/>
      <c r="AS6" s="15"/>
      <c r="AT6" s="15"/>
    </row>
    <row r="7" spans="1:46" s="12" customFormat="1" ht="33.6" customHeight="1" x14ac:dyDescent="0.2">
      <c r="A7" s="548"/>
      <c r="B7" s="551"/>
      <c r="C7" s="554"/>
      <c r="D7" s="556"/>
      <c r="E7" s="553" t="s">
        <v>37</v>
      </c>
      <c r="F7" s="560">
        <v>15</v>
      </c>
      <c r="G7" s="562" t="s">
        <v>38</v>
      </c>
      <c r="H7" s="562" t="s">
        <v>39</v>
      </c>
      <c r="I7" s="573">
        <f>+MAX(V7:Y8)</f>
        <v>1</v>
      </c>
      <c r="J7" s="577" t="s">
        <v>40</v>
      </c>
      <c r="K7" s="62">
        <v>1</v>
      </c>
      <c r="L7" s="25" t="s">
        <v>23</v>
      </c>
      <c r="M7" s="26">
        <v>0</v>
      </c>
      <c r="N7" s="26">
        <v>0.5</v>
      </c>
      <c r="O7" s="26">
        <v>0.5</v>
      </c>
      <c r="P7" s="26">
        <v>1</v>
      </c>
      <c r="Q7" s="6">
        <f t="shared" si="0"/>
        <v>0</v>
      </c>
      <c r="R7" s="6">
        <f t="shared" si="1"/>
        <v>0.5</v>
      </c>
      <c r="S7" s="6">
        <f t="shared" si="2"/>
        <v>0.5</v>
      </c>
      <c r="T7" s="6">
        <f t="shared" si="3"/>
        <v>1</v>
      </c>
      <c r="U7" s="50">
        <f t="shared" si="4"/>
        <v>1</v>
      </c>
      <c r="V7" s="579">
        <f>+Q8</f>
        <v>0</v>
      </c>
      <c r="W7" s="579">
        <f>+R8</f>
        <v>1</v>
      </c>
      <c r="X7" s="579">
        <f>+S8</f>
        <v>1</v>
      </c>
      <c r="Y7" s="579">
        <f>+T8</f>
        <v>1</v>
      </c>
      <c r="Z7" s="565"/>
      <c r="AA7" s="567"/>
      <c r="AB7" s="569"/>
      <c r="AC7" s="15"/>
      <c r="AD7" s="15"/>
      <c r="AE7" s="15"/>
      <c r="AF7" s="15"/>
      <c r="AG7" s="15"/>
      <c r="AH7" s="15"/>
      <c r="AI7" s="15"/>
      <c r="AJ7" s="15"/>
      <c r="AK7" s="15"/>
      <c r="AL7" s="15"/>
      <c r="AM7" s="15"/>
      <c r="AN7" s="15"/>
      <c r="AO7" s="15"/>
      <c r="AP7" s="15"/>
      <c r="AQ7" s="15"/>
      <c r="AR7" s="15"/>
      <c r="AS7" s="15"/>
      <c r="AT7" s="15"/>
    </row>
    <row r="8" spans="1:46" s="12" customFormat="1" ht="28.15" customHeight="1" x14ac:dyDescent="0.2">
      <c r="A8" s="548"/>
      <c r="B8" s="551"/>
      <c r="C8" s="554"/>
      <c r="D8" s="557"/>
      <c r="E8" s="554"/>
      <c r="F8" s="561"/>
      <c r="G8" s="563"/>
      <c r="H8" s="563"/>
      <c r="I8" s="574"/>
      <c r="J8" s="578"/>
      <c r="K8" s="64">
        <v>1</v>
      </c>
      <c r="L8" s="63" t="s">
        <v>24</v>
      </c>
      <c r="M8" s="27">
        <v>0</v>
      </c>
      <c r="N8" s="27">
        <v>1</v>
      </c>
      <c r="O8" s="27">
        <v>1</v>
      </c>
      <c r="P8" s="27">
        <v>1</v>
      </c>
      <c r="Q8" s="59">
        <f t="shared" si="0"/>
        <v>0</v>
      </c>
      <c r="R8" s="59">
        <f t="shared" si="1"/>
        <v>1</v>
      </c>
      <c r="S8" s="59">
        <f t="shared" si="2"/>
        <v>1</v>
      </c>
      <c r="T8" s="59">
        <f t="shared" si="3"/>
        <v>1</v>
      </c>
      <c r="U8" s="60">
        <f t="shared" si="4"/>
        <v>1</v>
      </c>
      <c r="V8" s="579"/>
      <c r="W8" s="579"/>
      <c r="X8" s="579"/>
      <c r="Y8" s="579"/>
      <c r="Z8" s="565"/>
      <c r="AA8" s="567"/>
      <c r="AB8" s="569"/>
      <c r="AC8" s="15"/>
      <c r="AD8" s="15"/>
      <c r="AE8" s="15"/>
      <c r="AF8" s="15"/>
      <c r="AG8" s="15"/>
      <c r="AH8" s="15"/>
      <c r="AI8" s="15"/>
      <c r="AJ8" s="15"/>
      <c r="AK8" s="15"/>
      <c r="AL8" s="15"/>
      <c r="AM8" s="15"/>
      <c r="AN8" s="15"/>
      <c r="AO8" s="15"/>
      <c r="AP8" s="15"/>
      <c r="AQ8" s="15"/>
      <c r="AR8" s="15"/>
      <c r="AS8" s="15"/>
      <c r="AT8" s="15"/>
    </row>
    <row r="9" spans="1:46" ht="33" customHeight="1" x14ac:dyDescent="0.25">
      <c r="A9" s="548"/>
      <c r="B9" s="551"/>
      <c r="C9" s="580" t="s">
        <v>899</v>
      </c>
      <c r="D9" s="583" t="s">
        <v>41</v>
      </c>
      <c r="E9" s="553" t="s">
        <v>42</v>
      </c>
      <c r="F9" s="553">
        <v>16</v>
      </c>
      <c r="G9" s="562" t="s">
        <v>43</v>
      </c>
      <c r="H9" s="562" t="s">
        <v>44</v>
      </c>
      <c r="I9" s="601">
        <f>+MAX(V9:Y10)</f>
        <v>1</v>
      </c>
      <c r="J9" s="589" t="s">
        <v>45</v>
      </c>
      <c r="K9" s="62">
        <v>1</v>
      </c>
      <c r="L9" s="25" t="s">
        <v>23</v>
      </c>
      <c r="M9" s="26">
        <v>0</v>
      </c>
      <c r="N9" s="26">
        <v>0.33</v>
      </c>
      <c r="O9" s="26">
        <v>0.66</v>
      </c>
      <c r="P9" s="26">
        <v>1</v>
      </c>
      <c r="Q9" s="6">
        <f t="shared" si="0"/>
        <v>0</v>
      </c>
      <c r="R9" s="6">
        <f t="shared" si="1"/>
        <v>0.33</v>
      </c>
      <c r="S9" s="6">
        <f>+SUM(O9:O9)*K9</f>
        <v>0.66</v>
      </c>
      <c r="T9" s="6">
        <f t="shared" si="3"/>
        <v>1</v>
      </c>
      <c r="U9" s="50">
        <f t="shared" si="4"/>
        <v>1</v>
      </c>
      <c r="V9" s="430">
        <f>+Q10</f>
        <v>0</v>
      </c>
      <c r="W9" s="430">
        <f>+R10</f>
        <v>0.1</v>
      </c>
      <c r="X9" s="430">
        <f>+S10</f>
        <v>0.6</v>
      </c>
      <c r="Y9" s="430">
        <f>+T10</f>
        <v>1</v>
      </c>
      <c r="Z9" s="565"/>
      <c r="AA9" s="566" t="s">
        <v>267</v>
      </c>
      <c r="AB9" s="569"/>
    </row>
    <row r="10" spans="1:46" ht="42" customHeight="1" x14ac:dyDescent="0.25">
      <c r="A10" s="548"/>
      <c r="B10" s="551"/>
      <c r="C10" s="581"/>
      <c r="D10" s="583"/>
      <c r="E10" s="554"/>
      <c r="F10" s="554"/>
      <c r="G10" s="563"/>
      <c r="H10" s="563"/>
      <c r="I10" s="597"/>
      <c r="J10" s="589"/>
      <c r="K10" s="64">
        <v>1</v>
      </c>
      <c r="L10" s="63" t="s">
        <v>24</v>
      </c>
      <c r="M10" s="27">
        <v>0</v>
      </c>
      <c r="N10" s="27">
        <v>0.1</v>
      </c>
      <c r="O10" s="27">
        <v>0.6</v>
      </c>
      <c r="P10" s="27">
        <v>1</v>
      </c>
      <c r="Q10" s="59">
        <f t="shared" si="0"/>
        <v>0</v>
      </c>
      <c r="R10" s="59">
        <f t="shared" si="1"/>
        <v>0.1</v>
      </c>
      <c r="S10" s="59">
        <f>+SUM(O10:O10)*K10</f>
        <v>0.6</v>
      </c>
      <c r="T10" s="59">
        <f t="shared" si="3"/>
        <v>1</v>
      </c>
      <c r="U10" s="60">
        <f t="shared" si="4"/>
        <v>1</v>
      </c>
      <c r="V10" s="431"/>
      <c r="W10" s="431"/>
      <c r="X10" s="431"/>
      <c r="Y10" s="431"/>
      <c r="Z10" s="565"/>
      <c r="AA10" s="567"/>
      <c r="AB10" s="569"/>
    </row>
    <row r="11" spans="1:46" ht="31.9" customHeight="1" x14ac:dyDescent="0.25">
      <c r="A11" s="548"/>
      <c r="B11" s="551"/>
      <c r="C11" s="581"/>
      <c r="D11" s="596" t="s">
        <v>46</v>
      </c>
      <c r="E11" s="597" t="s">
        <v>47</v>
      </c>
      <c r="F11" s="553">
        <v>17</v>
      </c>
      <c r="G11" s="597" t="s">
        <v>48</v>
      </c>
      <c r="H11" s="598" t="s">
        <v>49</v>
      </c>
      <c r="I11" s="601">
        <f>+MAX(V11:Y18)</f>
        <v>0.6875</v>
      </c>
      <c r="J11" s="589" t="s">
        <v>50</v>
      </c>
      <c r="K11" s="62">
        <v>0.25</v>
      </c>
      <c r="L11" s="25" t="s">
        <v>23</v>
      </c>
      <c r="M11" s="26">
        <v>0.3</v>
      </c>
      <c r="N11" s="26">
        <v>1</v>
      </c>
      <c r="O11" s="26">
        <v>1</v>
      </c>
      <c r="P11" s="26">
        <v>1</v>
      </c>
      <c r="Q11" s="6">
        <f t="shared" si="0"/>
        <v>7.4999999999999997E-2</v>
      </c>
      <c r="R11" s="6">
        <f t="shared" si="1"/>
        <v>0.25</v>
      </c>
      <c r="S11" s="6">
        <f t="shared" si="2"/>
        <v>0.25</v>
      </c>
      <c r="T11" s="6">
        <f t="shared" si="3"/>
        <v>0.25</v>
      </c>
      <c r="U11" s="50">
        <f t="shared" si="4"/>
        <v>0.25</v>
      </c>
      <c r="V11" s="430">
        <f>+Q12+Q14+Q16+Q18</f>
        <v>0.13750000000000001</v>
      </c>
      <c r="W11" s="430">
        <f>+R12+R14+R16+R18</f>
        <v>0.375</v>
      </c>
      <c r="X11" s="430">
        <f>+S12+S14+S16+S18</f>
        <v>0.57500000000000007</v>
      </c>
      <c r="Y11" s="430">
        <f>+T12+T14+T16+T18</f>
        <v>0.6875</v>
      </c>
      <c r="Z11" s="565"/>
      <c r="AA11" s="588" t="s">
        <v>35</v>
      </c>
      <c r="AB11" s="569"/>
    </row>
    <row r="12" spans="1:46" ht="28.9" customHeight="1" x14ac:dyDescent="0.25">
      <c r="A12" s="548"/>
      <c r="B12" s="551"/>
      <c r="C12" s="581"/>
      <c r="D12" s="596"/>
      <c r="E12" s="597"/>
      <c r="F12" s="554"/>
      <c r="G12" s="597"/>
      <c r="H12" s="599"/>
      <c r="I12" s="597"/>
      <c r="J12" s="589"/>
      <c r="K12" s="64">
        <v>0.25</v>
      </c>
      <c r="L12" s="63" t="s">
        <v>24</v>
      </c>
      <c r="M12" s="27">
        <v>0.3</v>
      </c>
      <c r="N12" s="27">
        <v>1</v>
      </c>
      <c r="O12" s="27">
        <v>1</v>
      </c>
      <c r="P12" s="27">
        <v>1</v>
      </c>
      <c r="Q12" s="59">
        <f t="shared" si="0"/>
        <v>7.4999999999999997E-2</v>
      </c>
      <c r="R12" s="59">
        <f t="shared" si="1"/>
        <v>0.25</v>
      </c>
      <c r="S12" s="59">
        <f t="shared" si="2"/>
        <v>0.25</v>
      </c>
      <c r="T12" s="59">
        <f t="shared" si="3"/>
        <v>0.25</v>
      </c>
      <c r="U12" s="60">
        <f t="shared" si="4"/>
        <v>0.25</v>
      </c>
      <c r="V12" s="431"/>
      <c r="W12" s="431"/>
      <c r="X12" s="431"/>
      <c r="Y12" s="431"/>
      <c r="Z12" s="565"/>
      <c r="AA12" s="567"/>
      <c r="AB12" s="569"/>
    </row>
    <row r="13" spans="1:46" ht="35.450000000000003" customHeight="1" x14ac:dyDescent="0.25">
      <c r="A13" s="548"/>
      <c r="B13" s="551"/>
      <c r="C13" s="581"/>
      <c r="D13" s="596"/>
      <c r="E13" s="597"/>
      <c r="F13" s="554"/>
      <c r="G13" s="597"/>
      <c r="H13" s="599"/>
      <c r="I13" s="597"/>
      <c r="J13" s="589" t="s">
        <v>51</v>
      </c>
      <c r="K13" s="62">
        <v>0.25</v>
      </c>
      <c r="L13" s="25" t="s">
        <v>23</v>
      </c>
      <c r="M13" s="26">
        <v>0.25</v>
      </c>
      <c r="N13" s="26">
        <v>0.5</v>
      </c>
      <c r="O13" s="26">
        <v>0.75</v>
      </c>
      <c r="P13" s="26">
        <v>1</v>
      </c>
      <c r="Q13" s="6">
        <f t="shared" si="0"/>
        <v>6.25E-2</v>
      </c>
      <c r="R13" s="6">
        <f t="shared" si="1"/>
        <v>0.125</v>
      </c>
      <c r="S13" s="6">
        <f t="shared" si="2"/>
        <v>0.1875</v>
      </c>
      <c r="T13" s="6">
        <f t="shared" si="3"/>
        <v>0.25</v>
      </c>
      <c r="U13" s="50">
        <f t="shared" si="4"/>
        <v>0.25</v>
      </c>
      <c r="V13" s="431"/>
      <c r="W13" s="431"/>
      <c r="X13" s="431"/>
      <c r="Y13" s="431"/>
      <c r="Z13" s="565"/>
      <c r="AA13" s="567"/>
      <c r="AB13" s="569"/>
    </row>
    <row r="14" spans="1:46" ht="31.15" customHeight="1" x14ac:dyDescent="0.25">
      <c r="A14" s="548"/>
      <c r="B14" s="551"/>
      <c r="C14" s="581"/>
      <c r="D14" s="596"/>
      <c r="E14" s="597"/>
      <c r="F14" s="554"/>
      <c r="G14" s="597"/>
      <c r="H14" s="599"/>
      <c r="I14" s="597"/>
      <c r="J14" s="589"/>
      <c r="K14" s="64">
        <v>0.25</v>
      </c>
      <c r="L14" s="63" t="s">
        <v>24</v>
      </c>
      <c r="M14" s="27">
        <v>0</v>
      </c>
      <c r="N14" s="27">
        <v>0.15</v>
      </c>
      <c r="O14" s="27">
        <v>0.85</v>
      </c>
      <c r="P14" s="27">
        <v>1</v>
      </c>
      <c r="Q14" s="59">
        <f t="shared" si="0"/>
        <v>0</v>
      </c>
      <c r="R14" s="59">
        <f t="shared" si="1"/>
        <v>3.7499999999999999E-2</v>
      </c>
      <c r="S14" s="59">
        <f t="shared" si="2"/>
        <v>0.21249999999999999</v>
      </c>
      <c r="T14" s="59">
        <f t="shared" si="3"/>
        <v>0.25</v>
      </c>
      <c r="U14" s="60">
        <f t="shared" si="4"/>
        <v>0.25</v>
      </c>
      <c r="V14" s="431"/>
      <c r="W14" s="431"/>
      <c r="X14" s="431"/>
      <c r="Y14" s="431"/>
      <c r="Z14" s="565"/>
      <c r="AA14" s="567"/>
      <c r="AB14" s="569"/>
    </row>
    <row r="15" spans="1:46" ht="31.15" customHeight="1" x14ac:dyDescent="0.25">
      <c r="A15" s="548"/>
      <c r="B15" s="551"/>
      <c r="C15" s="581"/>
      <c r="D15" s="596"/>
      <c r="E15" s="597"/>
      <c r="F15" s="554"/>
      <c r="G15" s="597"/>
      <c r="H15" s="599"/>
      <c r="I15" s="597"/>
      <c r="J15" s="589" t="s">
        <v>52</v>
      </c>
      <c r="K15" s="62">
        <v>0.25</v>
      </c>
      <c r="L15" s="25" t="s">
        <v>23</v>
      </c>
      <c r="M15" s="26">
        <v>0.25</v>
      </c>
      <c r="N15" s="26">
        <v>0.5</v>
      </c>
      <c r="O15" s="26">
        <v>0.75</v>
      </c>
      <c r="P15" s="26">
        <v>1</v>
      </c>
      <c r="Q15" s="6">
        <f t="shared" si="0"/>
        <v>6.25E-2</v>
      </c>
      <c r="R15" s="6">
        <f t="shared" si="1"/>
        <v>0.125</v>
      </c>
      <c r="S15" s="6">
        <f t="shared" si="2"/>
        <v>0.1875</v>
      </c>
      <c r="T15" s="6">
        <f t="shared" si="3"/>
        <v>0.25</v>
      </c>
      <c r="U15" s="50">
        <f t="shared" si="4"/>
        <v>0.25</v>
      </c>
      <c r="V15" s="431"/>
      <c r="W15" s="431"/>
      <c r="X15" s="431"/>
      <c r="Y15" s="431"/>
      <c r="Z15" s="590" t="s">
        <v>53</v>
      </c>
      <c r="AA15" s="593" t="s">
        <v>53</v>
      </c>
      <c r="AB15" s="569"/>
    </row>
    <row r="16" spans="1:46" ht="31.15" customHeight="1" x14ac:dyDescent="0.25">
      <c r="A16" s="548"/>
      <c r="B16" s="551"/>
      <c r="C16" s="581"/>
      <c r="D16" s="596"/>
      <c r="E16" s="597"/>
      <c r="F16" s="554"/>
      <c r="G16" s="597"/>
      <c r="H16" s="599"/>
      <c r="I16" s="597"/>
      <c r="J16" s="589"/>
      <c r="K16" s="64">
        <v>0.25</v>
      </c>
      <c r="L16" s="63" t="s">
        <v>24</v>
      </c>
      <c r="M16" s="27">
        <v>0.25</v>
      </c>
      <c r="N16" s="27">
        <v>0.35</v>
      </c>
      <c r="O16" s="27">
        <v>0.45</v>
      </c>
      <c r="P16" s="27">
        <v>0.55000000000000004</v>
      </c>
      <c r="Q16" s="59">
        <f t="shared" si="0"/>
        <v>6.25E-2</v>
      </c>
      <c r="R16" s="59">
        <f t="shared" si="1"/>
        <v>8.7499999999999994E-2</v>
      </c>
      <c r="S16" s="59">
        <f t="shared" si="2"/>
        <v>0.1125</v>
      </c>
      <c r="T16" s="59">
        <f t="shared" si="3"/>
        <v>0.13750000000000001</v>
      </c>
      <c r="U16" s="60">
        <f t="shared" si="4"/>
        <v>0.13750000000000001</v>
      </c>
      <c r="V16" s="431"/>
      <c r="W16" s="431"/>
      <c r="X16" s="431"/>
      <c r="Y16" s="431"/>
      <c r="Z16" s="591"/>
      <c r="AA16" s="594"/>
      <c r="AB16" s="569"/>
    </row>
    <row r="17" spans="1:28" ht="31.9" customHeight="1" x14ac:dyDescent="0.25">
      <c r="A17" s="548"/>
      <c r="B17" s="551"/>
      <c r="C17" s="581"/>
      <c r="D17" s="596"/>
      <c r="E17" s="597"/>
      <c r="F17" s="554"/>
      <c r="G17" s="597"/>
      <c r="H17" s="599"/>
      <c r="I17" s="597"/>
      <c r="J17" s="589" t="s">
        <v>54</v>
      </c>
      <c r="K17" s="62">
        <v>0.25</v>
      </c>
      <c r="L17" s="25" t="s">
        <v>23</v>
      </c>
      <c r="M17" s="26">
        <v>0.25</v>
      </c>
      <c r="N17" s="26">
        <v>0.5</v>
      </c>
      <c r="O17" s="26">
        <v>0.75</v>
      </c>
      <c r="P17" s="26">
        <v>1</v>
      </c>
      <c r="Q17" s="6">
        <f t="shared" si="0"/>
        <v>6.25E-2</v>
      </c>
      <c r="R17" s="6">
        <f t="shared" si="1"/>
        <v>0.125</v>
      </c>
      <c r="S17" s="6">
        <f t="shared" si="2"/>
        <v>0.1875</v>
      </c>
      <c r="T17" s="6">
        <f t="shared" si="3"/>
        <v>0.25</v>
      </c>
      <c r="U17" s="50">
        <f t="shared" si="4"/>
        <v>0.25</v>
      </c>
      <c r="V17" s="431"/>
      <c r="W17" s="431"/>
      <c r="X17" s="431"/>
      <c r="Y17" s="431"/>
      <c r="Z17" s="591"/>
      <c r="AA17" s="594"/>
      <c r="AB17" s="569"/>
    </row>
    <row r="18" spans="1:28" ht="28.9" customHeight="1" x14ac:dyDescent="0.25">
      <c r="A18" s="548"/>
      <c r="B18" s="551"/>
      <c r="C18" s="581"/>
      <c r="D18" s="596"/>
      <c r="E18" s="597"/>
      <c r="F18" s="584"/>
      <c r="G18" s="597"/>
      <c r="H18" s="600"/>
      <c r="I18" s="597"/>
      <c r="J18" s="589"/>
      <c r="K18" s="64">
        <v>0.25</v>
      </c>
      <c r="L18" s="63" t="s">
        <v>24</v>
      </c>
      <c r="M18" s="27">
        <v>0</v>
      </c>
      <c r="N18" s="27">
        <v>0</v>
      </c>
      <c r="O18" s="27">
        <v>0</v>
      </c>
      <c r="P18" s="27">
        <v>0.2</v>
      </c>
      <c r="Q18" s="59">
        <f t="shared" si="0"/>
        <v>0</v>
      </c>
      <c r="R18" s="59">
        <f t="shared" si="1"/>
        <v>0</v>
      </c>
      <c r="S18" s="59">
        <f t="shared" si="2"/>
        <v>0</v>
      </c>
      <c r="T18" s="59">
        <f t="shared" si="3"/>
        <v>0.05</v>
      </c>
      <c r="U18" s="60">
        <f t="shared" si="4"/>
        <v>0.05</v>
      </c>
      <c r="V18" s="461"/>
      <c r="W18" s="461"/>
      <c r="X18" s="461"/>
      <c r="Y18" s="461"/>
      <c r="Z18" s="592"/>
      <c r="AA18" s="595"/>
      <c r="AB18" s="569"/>
    </row>
    <row r="19" spans="1:28" ht="37.9" customHeight="1" x14ac:dyDescent="0.25">
      <c r="A19" s="548"/>
      <c r="B19" s="551"/>
      <c r="C19" s="581"/>
      <c r="D19" s="580" t="s">
        <v>55</v>
      </c>
      <c r="E19" s="580" t="s">
        <v>56</v>
      </c>
      <c r="F19" s="553">
        <v>18</v>
      </c>
      <c r="G19" s="553" t="s">
        <v>57</v>
      </c>
      <c r="H19" s="553" t="s">
        <v>58</v>
      </c>
      <c r="I19" s="585">
        <f>+MAX(V19:Y30)</f>
        <v>1</v>
      </c>
      <c r="J19" s="589" t="s">
        <v>865</v>
      </c>
      <c r="K19" s="62">
        <v>0.17</v>
      </c>
      <c r="L19" s="25" t="s">
        <v>23</v>
      </c>
      <c r="M19" s="26">
        <v>0</v>
      </c>
      <c r="N19" s="26">
        <v>1</v>
      </c>
      <c r="O19" s="26">
        <v>1</v>
      </c>
      <c r="P19" s="26">
        <v>1</v>
      </c>
      <c r="Q19" s="6">
        <f t="shared" si="0"/>
        <v>0</v>
      </c>
      <c r="R19" s="6">
        <f t="shared" si="1"/>
        <v>0.17</v>
      </c>
      <c r="S19" s="6">
        <f t="shared" si="2"/>
        <v>0.17</v>
      </c>
      <c r="T19" s="6">
        <f t="shared" si="3"/>
        <v>0.17</v>
      </c>
      <c r="U19" s="50">
        <f t="shared" si="4"/>
        <v>0.17</v>
      </c>
      <c r="V19" s="430">
        <f>+Q20+Q22+Q24+Q26+Q28+Q30</f>
        <v>0</v>
      </c>
      <c r="W19" s="430">
        <f>+R20+R22+R24+R26+R28+R30</f>
        <v>0</v>
      </c>
      <c r="X19" s="430">
        <f>+S20+S22+S24+S26+S28+S30</f>
        <v>0.17</v>
      </c>
      <c r="Y19" s="430">
        <f>+T20+T22+T24+T26+T28+T30</f>
        <v>1</v>
      </c>
      <c r="Z19" s="603" t="s">
        <v>34</v>
      </c>
      <c r="AA19" s="588" t="s">
        <v>35</v>
      </c>
      <c r="AB19" s="569"/>
    </row>
    <row r="20" spans="1:28" ht="32.450000000000003" customHeight="1" x14ac:dyDescent="0.25">
      <c r="A20" s="548"/>
      <c r="B20" s="551"/>
      <c r="C20" s="581"/>
      <c r="D20" s="581"/>
      <c r="E20" s="581"/>
      <c r="F20" s="554"/>
      <c r="G20" s="554"/>
      <c r="H20" s="554"/>
      <c r="I20" s="586"/>
      <c r="J20" s="589"/>
      <c r="K20" s="64">
        <v>0.17</v>
      </c>
      <c r="L20" s="63" t="s">
        <v>24</v>
      </c>
      <c r="M20" s="27">
        <v>0</v>
      </c>
      <c r="N20" s="27">
        <v>0</v>
      </c>
      <c r="O20" s="27">
        <v>0</v>
      </c>
      <c r="P20" s="27">
        <v>1</v>
      </c>
      <c r="Q20" s="59">
        <f t="shared" si="0"/>
        <v>0</v>
      </c>
      <c r="R20" s="59">
        <f t="shared" si="1"/>
        <v>0</v>
      </c>
      <c r="S20" s="59">
        <f t="shared" si="2"/>
        <v>0</v>
      </c>
      <c r="T20" s="59">
        <f t="shared" si="3"/>
        <v>0.17</v>
      </c>
      <c r="U20" s="60">
        <f t="shared" si="4"/>
        <v>0.17</v>
      </c>
      <c r="V20" s="431"/>
      <c r="W20" s="431"/>
      <c r="X20" s="431"/>
      <c r="Y20" s="431"/>
      <c r="Z20" s="565"/>
      <c r="AA20" s="567"/>
      <c r="AB20" s="569"/>
    </row>
    <row r="21" spans="1:28" ht="34.15" customHeight="1" x14ac:dyDescent="0.25">
      <c r="A21" s="548"/>
      <c r="B21" s="551"/>
      <c r="C21" s="581"/>
      <c r="D21" s="581"/>
      <c r="E21" s="581"/>
      <c r="F21" s="554"/>
      <c r="G21" s="554"/>
      <c r="H21" s="554"/>
      <c r="I21" s="586"/>
      <c r="J21" s="589" t="s">
        <v>866</v>
      </c>
      <c r="K21" s="62">
        <v>0.17</v>
      </c>
      <c r="L21" s="25" t="s">
        <v>23</v>
      </c>
      <c r="M21" s="26">
        <v>0</v>
      </c>
      <c r="N21" s="26">
        <v>1</v>
      </c>
      <c r="O21" s="26">
        <v>1</v>
      </c>
      <c r="P21" s="26">
        <v>1</v>
      </c>
      <c r="Q21" s="6">
        <f t="shared" si="0"/>
        <v>0</v>
      </c>
      <c r="R21" s="6">
        <f t="shared" si="1"/>
        <v>0.17</v>
      </c>
      <c r="S21" s="6">
        <f t="shared" si="2"/>
        <v>0.17</v>
      </c>
      <c r="T21" s="6">
        <f t="shared" si="3"/>
        <v>0.17</v>
      </c>
      <c r="U21" s="50">
        <f t="shared" si="4"/>
        <v>0.17</v>
      </c>
      <c r="V21" s="431"/>
      <c r="W21" s="431"/>
      <c r="X21" s="431"/>
      <c r="Y21" s="431"/>
      <c r="Z21" s="565"/>
      <c r="AA21" s="567"/>
      <c r="AB21" s="569"/>
    </row>
    <row r="22" spans="1:28" ht="34.15" customHeight="1" x14ac:dyDescent="0.25">
      <c r="A22" s="548"/>
      <c r="B22" s="551"/>
      <c r="C22" s="581"/>
      <c r="D22" s="581"/>
      <c r="E22" s="581"/>
      <c r="F22" s="554"/>
      <c r="G22" s="554"/>
      <c r="H22" s="554"/>
      <c r="I22" s="586"/>
      <c r="J22" s="589"/>
      <c r="K22" s="64">
        <v>0.17</v>
      </c>
      <c r="L22" s="63" t="s">
        <v>24</v>
      </c>
      <c r="M22" s="27">
        <v>0</v>
      </c>
      <c r="N22" s="27">
        <v>0</v>
      </c>
      <c r="O22" s="27">
        <v>0</v>
      </c>
      <c r="P22" s="27">
        <v>1</v>
      </c>
      <c r="Q22" s="59">
        <f t="shared" si="0"/>
        <v>0</v>
      </c>
      <c r="R22" s="59">
        <f t="shared" si="1"/>
        <v>0</v>
      </c>
      <c r="S22" s="59">
        <f t="shared" si="2"/>
        <v>0</v>
      </c>
      <c r="T22" s="59">
        <f t="shared" si="3"/>
        <v>0.17</v>
      </c>
      <c r="U22" s="60">
        <f t="shared" si="4"/>
        <v>0.17</v>
      </c>
      <c r="V22" s="431"/>
      <c r="W22" s="431"/>
      <c r="X22" s="431"/>
      <c r="Y22" s="431"/>
      <c r="Z22" s="565"/>
      <c r="AA22" s="567"/>
      <c r="AB22" s="569"/>
    </row>
    <row r="23" spans="1:28" ht="34.15" customHeight="1" x14ac:dyDescent="0.25">
      <c r="A23" s="548"/>
      <c r="B23" s="551"/>
      <c r="C23" s="581"/>
      <c r="D23" s="581"/>
      <c r="E23" s="581"/>
      <c r="F23" s="554"/>
      <c r="G23" s="554"/>
      <c r="H23" s="554"/>
      <c r="I23" s="586"/>
      <c r="J23" s="589" t="s">
        <v>867</v>
      </c>
      <c r="K23" s="62">
        <v>0.17</v>
      </c>
      <c r="L23" s="25" t="s">
        <v>23</v>
      </c>
      <c r="M23" s="26">
        <v>0</v>
      </c>
      <c r="N23" s="26">
        <v>0</v>
      </c>
      <c r="O23" s="26">
        <v>1</v>
      </c>
      <c r="P23" s="26">
        <v>1</v>
      </c>
      <c r="Q23" s="6">
        <f t="shared" si="0"/>
        <v>0</v>
      </c>
      <c r="R23" s="6">
        <f t="shared" si="1"/>
        <v>0</v>
      </c>
      <c r="S23" s="6">
        <f t="shared" si="2"/>
        <v>0.17</v>
      </c>
      <c r="T23" s="6">
        <f t="shared" si="3"/>
        <v>0.17</v>
      </c>
      <c r="U23" s="50">
        <f t="shared" si="4"/>
        <v>0.17</v>
      </c>
      <c r="V23" s="431"/>
      <c r="W23" s="431"/>
      <c r="X23" s="431"/>
      <c r="Y23" s="431"/>
      <c r="Z23" s="565"/>
      <c r="AA23" s="567"/>
      <c r="AB23" s="569"/>
    </row>
    <row r="24" spans="1:28" ht="34.15" customHeight="1" x14ac:dyDescent="0.25">
      <c r="A24" s="548"/>
      <c r="B24" s="551"/>
      <c r="C24" s="581"/>
      <c r="D24" s="581"/>
      <c r="E24" s="581"/>
      <c r="F24" s="554"/>
      <c r="G24" s="554"/>
      <c r="H24" s="554"/>
      <c r="I24" s="586"/>
      <c r="J24" s="589"/>
      <c r="K24" s="64">
        <v>0.17</v>
      </c>
      <c r="L24" s="63" t="s">
        <v>24</v>
      </c>
      <c r="M24" s="27">
        <v>0</v>
      </c>
      <c r="N24" s="27">
        <v>0</v>
      </c>
      <c r="O24" s="27">
        <v>1</v>
      </c>
      <c r="P24" s="27">
        <v>1</v>
      </c>
      <c r="Q24" s="59">
        <f t="shared" si="0"/>
        <v>0</v>
      </c>
      <c r="R24" s="59">
        <f t="shared" si="1"/>
        <v>0</v>
      </c>
      <c r="S24" s="59">
        <f t="shared" si="2"/>
        <v>0.17</v>
      </c>
      <c r="T24" s="59">
        <f t="shared" si="3"/>
        <v>0.17</v>
      </c>
      <c r="U24" s="60">
        <f t="shared" si="4"/>
        <v>0.17</v>
      </c>
      <c r="V24" s="431"/>
      <c r="W24" s="431"/>
      <c r="X24" s="431"/>
      <c r="Y24" s="431"/>
      <c r="Z24" s="565"/>
      <c r="AA24" s="567"/>
      <c r="AB24" s="569"/>
    </row>
    <row r="25" spans="1:28" ht="34.15" customHeight="1" x14ac:dyDescent="0.25">
      <c r="A25" s="548"/>
      <c r="B25" s="551"/>
      <c r="C25" s="581"/>
      <c r="D25" s="581"/>
      <c r="E25" s="581"/>
      <c r="F25" s="554"/>
      <c r="G25" s="554"/>
      <c r="H25" s="554"/>
      <c r="I25" s="586"/>
      <c r="J25" s="589" t="s">
        <v>868</v>
      </c>
      <c r="K25" s="62">
        <v>0.17</v>
      </c>
      <c r="L25" s="25" t="s">
        <v>23</v>
      </c>
      <c r="M25" s="26">
        <v>0</v>
      </c>
      <c r="N25" s="26">
        <v>0</v>
      </c>
      <c r="O25" s="26">
        <v>1</v>
      </c>
      <c r="P25" s="26">
        <v>1</v>
      </c>
      <c r="Q25" s="6">
        <f t="shared" si="0"/>
        <v>0</v>
      </c>
      <c r="R25" s="6">
        <f t="shared" si="1"/>
        <v>0</v>
      </c>
      <c r="S25" s="6">
        <f t="shared" si="2"/>
        <v>0.17</v>
      </c>
      <c r="T25" s="6">
        <f t="shared" si="3"/>
        <v>0.17</v>
      </c>
      <c r="U25" s="50">
        <f t="shared" si="4"/>
        <v>0.17</v>
      </c>
      <c r="V25" s="431"/>
      <c r="W25" s="431"/>
      <c r="X25" s="431"/>
      <c r="Y25" s="431"/>
      <c r="Z25" s="565"/>
      <c r="AA25" s="567"/>
      <c r="AB25" s="569"/>
    </row>
    <row r="26" spans="1:28" ht="34.15" customHeight="1" x14ac:dyDescent="0.25">
      <c r="A26" s="548"/>
      <c r="B26" s="551"/>
      <c r="C26" s="581"/>
      <c r="D26" s="581"/>
      <c r="E26" s="581"/>
      <c r="F26" s="554"/>
      <c r="G26" s="554"/>
      <c r="H26" s="554"/>
      <c r="I26" s="586"/>
      <c r="J26" s="589"/>
      <c r="K26" s="64">
        <v>0.17</v>
      </c>
      <c r="L26" s="63" t="s">
        <v>24</v>
      </c>
      <c r="M26" s="27">
        <v>0</v>
      </c>
      <c r="N26" s="27">
        <v>0</v>
      </c>
      <c r="O26" s="27">
        <v>0</v>
      </c>
      <c r="P26" s="27">
        <v>1</v>
      </c>
      <c r="Q26" s="59">
        <f t="shared" si="0"/>
        <v>0</v>
      </c>
      <c r="R26" s="59">
        <f t="shared" si="1"/>
        <v>0</v>
      </c>
      <c r="S26" s="59">
        <f t="shared" si="2"/>
        <v>0</v>
      </c>
      <c r="T26" s="59">
        <f t="shared" si="3"/>
        <v>0.17</v>
      </c>
      <c r="U26" s="60">
        <f t="shared" si="4"/>
        <v>0.17</v>
      </c>
      <c r="V26" s="431"/>
      <c r="W26" s="431"/>
      <c r="X26" s="431"/>
      <c r="Y26" s="431"/>
      <c r="Z26" s="565"/>
      <c r="AA26" s="567"/>
      <c r="AB26" s="569"/>
    </row>
    <row r="27" spans="1:28" ht="34.15" customHeight="1" x14ac:dyDescent="0.25">
      <c r="A27" s="548"/>
      <c r="B27" s="551"/>
      <c r="C27" s="581"/>
      <c r="D27" s="581"/>
      <c r="E27" s="581"/>
      <c r="F27" s="554"/>
      <c r="G27" s="554"/>
      <c r="H27" s="554"/>
      <c r="I27" s="586"/>
      <c r="J27" s="589" t="s">
        <v>869</v>
      </c>
      <c r="K27" s="62">
        <v>0.16</v>
      </c>
      <c r="L27" s="25" t="s">
        <v>23</v>
      </c>
      <c r="M27" s="26">
        <v>0</v>
      </c>
      <c r="N27" s="26">
        <v>0</v>
      </c>
      <c r="O27" s="26">
        <v>0</v>
      </c>
      <c r="P27" s="26">
        <v>1</v>
      </c>
      <c r="Q27" s="6">
        <f t="shared" si="0"/>
        <v>0</v>
      </c>
      <c r="R27" s="6">
        <f t="shared" si="1"/>
        <v>0</v>
      </c>
      <c r="S27" s="6">
        <f t="shared" si="2"/>
        <v>0</v>
      </c>
      <c r="T27" s="6">
        <f t="shared" si="3"/>
        <v>0.16</v>
      </c>
      <c r="U27" s="50">
        <f t="shared" si="4"/>
        <v>0.16</v>
      </c>
      <c r="V27" s="431"/>
      <c r="W27" s="431"/>
      <c r="X27" s="431"/>
      <c r="Y27" s="431"/>
      <c r="Z27" s="565"/>
      <c r="AA27" s="567"/>
      <c r="AB27" s="569"/>
    </row>
    <row r="28" spans="1:28" ht="34.15" customHeight="1" x14ac:dyDescent="0.25">
      <c r="A28" s="548"/>
      <c r="B28" s="551"/>
      <c r="C28" s="581"/>
      <c r="D28" s="581"/>
      <c r="E28" s="581"/>
      <c r="F28" s="554"/>
      <c r="G28" s="554"/>
      <c r="H28" s="554"/>
      <c r="I28" s="586"/>
      <c r="J28" s="589"/>
      <c r="K28" s="64">
        <v>0.16</v>
      </c>
      <c r="L28" s="63" t="s">
        <v>24</v>
      </c>
      <c r="M28" s="27">
        <v>0</v>
      </c>
      <c r="N28" s="27">
        <v>0</v>
      </c>
      <c r="O28" s="27">
        <v>0</v>
      </c>
      <c r="P28" s="27">
        <v>1</v>
      </c>
      <c r="Q28" s="59">
        <f t="shared" si="0"/>
        <v>0</v>
      </c>
      <c r="R28" s="59">
        <f t="shared" si="1"/>
        <v>0</v>
      </c>
      <c r="S28" s="59">
        <f t="shared" si="2"/>
        <v>0</v>
      </c>
      <c r="T28" s="59">
        <f t="shared" si="3"/>
        <v>0.16</v>
      </c>
      <c r="U28" s="60">
        <f t="shared" si="4"/>
        <v>0.16</v>
      </c>
      <c r="V28" s="431"/>
      <c r="W28" s="431"/>
      <c r="X28" s="431"/>
      <c r="Y28" s="431"/>
      <c r="Z28" s="565"/>
      <c r="AA28" s="567"/>
      <c r="AB28" s="569"/>
    </row>
    <row r="29" spans="1:28" ht="34.15" customHeight="1" x14ac:dyDescent="0.25">
      <c r="A29" s="548"/>
      <c r="B29" s="551"/>
      <c r="C29" s="581"/>
      <c r="D29" s="581"/>
      <c r="E29" s="581"/>
      <c r="F29" s="554"/>
      <c r="G29" s="554"/>
      <c r="H29" s="554"/>
      <c r="I29" s="586"/>
      <c r="J29" s="589" t="s">
        <v>870</v>
      </c>
      <c r="K29" s="62">
        <v>0.16</v>
      </c>
      <c r="L29" s="25" t="s">
        <v>23</v>
      </c>
      <c r="M29" s="26">
        <v>0</v>
      </c>
      <c r="N29" s="26">
        <v>0</v>
      </c>
      <c r="O29" s="26">
        <v>0</v>
      </c>
      <c r="P29" s="26">
        <v>1</v>
      </c>
      <c r="Q29" s="6">
        <f t="shared" si="0"/>
        <v>0</v>
      </c>
      <c r="R29" s="6">
        <f t="shared" si="1"/>
        <v>0</v>
      </c>
      <c r="S29" s="6">
        <f t="shared" si="2"/>
        <v>0</v>
      </c>
      <c r="T29" s="6">
        <f t="shared" si="3"/>
        <v>0.16</v>
      </c>
      <c r="U29" s="50">
        <f t="shared" si="4"/>
        <v>0.16</v>
      </c>
      <c r="V29" s="431"/>
      <c r="W29" s="431"/>
      <c r="X29" s="431"/>
      <c r="Y29" s="431"/>
      <c r="Z29" s="565"/>
      <c r="AA29" s="567"/>
      <c r="AB29" s="569"/>
    </row>
    <row r="30" spans="1:28" ht="34.15" customHeight="1" x14ac:dyDescent="0.25">
      <c r="A30" s="548"/>
      <c r="B30" s="551"/>
      <c r="C30" s="582"/>
      <c r="D30" s="582"/>
      <c r="E30" s="582"/>
      <c r="F30" s="584"/>
      <c r="G30" s="584"/>
      <c r="H30" s="584"/>
      <c r="I30" s="587"/>
      <c r="J30" s="589"/>
      <c r="K30" s="64">
        <v>0.16</v>
      </c>
      <c r="L30" s="63" t="s">
        <v>24</v>
      </c>
      <c r="M30" s="27">
        <v>0</v>
      </c>
      <c r="N30" s="27">
        <v>0</v>
      </c>
      <c r="O30" s="27">
        <v>0</v>
      </c>
      <c r="P30" s="27">
        <v>1</v>
      </c>
      <c r="Q30" s="59">
        <f t="shared" si="0"/>
        <v>0</v>
      </c>
      <c r="R30" s="59">
        <f t="shared" si="1"/>
        <v>0</v>
      </c>
      <c r="S30" s="59">
        <f t="shared" si="2"/>
        <v>0</v>
      </c>
      <c r="T30" s="59">
        <f t="shared" si="3"/>
        <v>0.16</v>
      </c>
      <c r="U30" s="60">
        <f t="shared" si="4"/>
        <v>0.16</v>
      </c>
      <c r="V30" s="461"/>
      <c r="W30" s="461"/>
      <c r="X30" s="461"/>
      <c r="Y30" s="461"/>
      <c r="Z30" s="565"/>
      <c r="AA30" s="602"/>
      <c r="AB30" s="569"/>
    </row>
    <row r="31" spans="1:28" ht="39.6" customHeight="1" x14ac:dyDescent="0.25">
      <c r="A31" s="548"/>
      <c r="B31" s="551"/>
      <c r="C31" s="596" t="s">
        <v>59</v>
      </c>
      <c r="D31" s="597" t="s">
        <v>60</v>
      </c>
      <c r="E31" s="597" t="s">
        <v>61</v>
      </c>
      <c r="F31" s="553">
        <v>19</v>
      </c>
      <c r="G31" s="597" t="s">
        <v>62</v>
      </c>
      <c r="H31" s="597" t="s">
        <v>63</v>
      </c>
      <c r="I31" s="601">
        <f>+MAX(V31:Y34)</f>
        <v>0.35</v>
      </c>
      <c r="J31" s="589" t="s">
        <v>64</v>
      </c>
      <c r="K31" s="62">
        <v>0.5</v>
      </c>
      <c r="L31" s="25" t="s">
        <v>23</v>
      </c>
      <c r="M31" s="72">
        <v>0</v>
      </c>
      <c r="N31" s="26">
        <v>0.5</v>
      </c>
      <c r="O31" s="26">
        <v>1</v>
      </c>
      <c r="P31" s="26">
        <v>1</v>
      </c>
      <c r="Q31" s="6">
        <f t="shared" si="0"/>
        <v>0</v>
      </c>
      <c r="R31" s="6">
        <f t="shared" si="1"/>
        <v>0.25</v>
      </c>
      <c r="S31" s="6">
        <f t="shared" si="2"/>
        <v>0.5</v>
      </c>
      <c r="T31" s="6">
        <f t="shared" si="3"/>
        <v>0.5</v>
      </c>
      <c r="U31" s="50">
        <f t="shared" si="4"/>
        <v>0.5</v>
      </c>
      <c r="V31" s="430">
        <f>+Q32+Q34</f>
        <v>0</v>
      </c>
      <c r="W31" s="430">
        <f>+R32+R34</f>
        <v>0.17499999999999999</v>
      </c>
      <c r="X31" s="430">
        <f>+S32+S34</f>
        <v>0.17499999999999999</v>
      </c>
      <c r="Y31" s="430">
        <f>+T32+T34</f>
        <v>0.35</v>
      </c>
      <c r="Z31" s="565"/>
      <c r="AA31" s="588" t="s">
        <v>252</v>
      </c>
      <c r="AB31" s="569"/>
    </row>
    <row r="32" spans="1:28" ht="37.15" customHeight="1" x14ac:dyDescent="0.25">
      <c r="A32" s="548"/>
      <c r="B32" s="551"/>
      <c r="C32" s="596"/>
      <c r="D32" s="597"/>
      <c r="E32" s="597"/>
      <c r="F32" s="554"/>
      <c r="G32" s="597"/>
      <c r="H32" s="597"/>
      <c r="I32" s="597"/>
      <c r="J32" s="589"/>
      <c r="K32" s="64">
        <v>0.5</v>
      </c>
      <c r="L32" s="63" t="s">
        <v>24</v>
      </c>
      <c r="M32" s="27">
        <v>0</v>
      </c>
      <c r="N32" s="27">
        <v>0.15</v>
      </c>
      <c r="O32" s="27">
        <v>0.15</v>
      </c>
      <c r="P32" s="27">
        <v>0.5</v>
      </c>
      <c r="Q32" s="59">
        <f t="shared" si="0"/>
        <v>0</v>
      </c>
      <c r="R32" s="59">
        <f t="shared" si="1"/>
        <v>7.4999999999999997E-2</v>
      </c>
      <c r="S32" s="59">
        <f t="shared" si="2"/>
        <v>7.4999999999999997E-2</v>
      </c>
      <c r="T32" s="59">
        <f t="shared" si="3"/>
        <v>0.25</v>
      </c>
      <c r="U32" s="60">
        <f t="shared" si="4"/>
        <v>0.25</v>
      </c>
      <c r="V32" s="431"/>
      <c r="W32" s="431"/>
      <c r="X32" s="431"/>
      <c r="Y32" s="431"/>
      <c r="Z32" s="565"/>
      <c r="AA32" s="567"/>
      <c r="AB32" s="569"/>
    </row>
    <row r="33" spans="1:28" ht="37.15" customHeight="1" x14ac:dyDescent="0.25">
      <c r="A33" s="548"/>
      <c r="B33" s="551"/>
      <c r="C33" s="596"/>
      <c r="D33" s="597"/>
      <c r="E33" s="597"/>
      <c r="F33" s="554"/>
      <c r="G33" s="597"/>
      <c r="H33" s="597"/>
      <c r="I33" s="597"/>
      <c r="J33" s="589" t="s">
        <v>65</v>
      </c>
      <c r="K33" s="62">
        <v>0.5</v>
      </c>
      <c r="L33" s="25" t="s">
        <v>23</v>
      </c>
      <c r="M33" s="72">
        <v>0</v>
      </c>
      <c r="N33" s="26">
        <v>0</v>
      </c>
      <c r="O33" s="26">
        <v>0</v>
      </c>
      <c r="P33" s="26">
        <v>1</v>
      </c>
      <c r="Q33" s="6">
        <f>+SUM(M33:M33)*K33</f>
        <v>0</v>
      </c>
      <c r="R33" s="6">
        <f t="shared" si="1"/>
        <v>0</v>
      </c>
      <c r="S33" s="6">
        <f t="shared" si="2"/>
        <v>0</v>
      </c>
      <c r="T33" s="6">
        <f t="shared" si="3"/>
        <v>0.5</v>
      </c>
      <c r="U33" s="50">
        <f t="shared" si="4"/>
        <v>0.5</v>
      </c>
      <c r="V33" s="431"/>
      <c r="W33" s="431"/>
      <c r="X33" s="431"/>
      <c r="Y33" s="431"/>
      <c r="Z33" s="565"/>
      <c r="AA33" s="567"/>
      <c r="AB33" s="569"/>
    </row>
    <row r="34" spans="1:28" ht="37.15" customHeight="1" x14ac:dyDescent="0.25">
      <c r="A34" s="548"/>
      <c r="B34" s="551"/>
      <c r="C34" s="596"/>
      <c r="D34" s="597"/>
      <c r="E34" s="597"/>
      <c r="F34" s="554"/>
      <c r="G34" s="597"/>
      <c r="H34" s="597"/>
      <c r="I34" s="597"/>
      <c r="J34" s="589"/>
      <c r="K34" s="64">
        <v>0.5</v>
      </c>
      <c r="L34" s="63" t="s">
        <v>24</v>
      </c>
      <c r="M34" s="27">
        <v>0</v>
      </c>
      <c r="N34" s="27">
        <v>0.2</v>
      </c>
      <c r="O34" s="27">
        <v>0.2</v>
      </c>
      <c r="P34" s="27">
        <v>0.2</v>
      </c>
      <c r="Q34" s="59">
        <f t="shared" si="0"/>
        <v>0</v>
      </c>
      <c r="R34" s="59">
        <f t="shared" si="1"/>
        <v>0.1</v>
      </c>
      <c r="S34" s="59">
        <f t="shared" si="2"/>
        <v>0.1</v>
      </c>
      <c r="T34" s="59">
        <f t="shared" si="3"/>
        <v>0.1</v>
      </c>
      <c r="U34" s="60">
        <f t="shared" si="4"/>
        <v>0.1</v>
      </c>
      <c r="V34" s="431"/>
      <c r="W34" s="431"/>
      <c r="X34" s="431"/>
      <c r="Y34" s="431"/>
      <c r="Z34" s="565"/>
      <c r="AA34" s="602"/>
      <c r="AB34" s="569"/>
    </row>
    <row r="35" spans="1:28" ht="42" customHeight="1" x14ac:dyDescent="0.25">
      <c r="A35" s="548"/>
      <c r="B35" s="551"/>
      <c r="C35" s="596"/>
      <c r="D35" s="581" t="s">
        <v>66</v>
      </c>
      <c r="E35" s="609" t="s">
        <v>67</v>
      </c>
      <c r="F35" s="553">
        <v>20</v>
      </c>
      <c r="G35" s="597" t="s">
        <v>68</v>
      </c>
      <c r="H35" s="597" t="s">
        <v>69</v>
      </c>
      <c r="I35" s="601">
        <f>+MAX(V35:Y38)</f>
        <v>0.435</v>
      </c>
      <c r="J35" s="589" t="s">
        <v>70</v>
      </c>
      <c r="K35" s="62">
        <v>0.5</v>
      </c>
      <c r="L35" s="25" t="s">
        <v>23</v>
      </c>
      <c r="M35" s="72">
        <v>0</v>
      </c>
      <c r="N35" s="26">
        <v>0</v>
      </c>
      <c r="O35" s="26">
        <v>0.5</v>
      </c>
      <c r="P35" s="26">
        <v>1</v>
      </c>
      <c r="Q35" s="6">
        <f t="shared" si="0"/>
        <v>0</v>
      </c>
      <c r="R35" s="6">
        <f t="shared" si="1"/>
        <v>0</v>
      </c>
      <c r="S35" s="6">
        <f t="shared" si="2"/>
        <v>0.25</v>
      </c>
      <c r="T35" s="6">
        <f t="shared" si="3"/>
        <v>0.5</v>
      </c>
      <c r="U35" s="50">
        <f t="shared" si="4"/>
        <v>0.5</v>
      </c>
      <c r="V35" s="430">
        <f>+Q36+Q38</f>
        <v>0</v>
      </c>
      <c r="W35" s="430">
        <f>+R36+R38</f>
        <v>0</v>
      </c>
      <c r="X35" s="430">
        <f>+S36+S38</f>
        <v>0.33</v>
      </c>
      <c r="Y35" s="430">
        <f>+T36+T38</f>
        <v>0.435</v>
      </c>
      <c r="Z35" s="565"/>
      <c r="AA35" s="567" t="s">
        <v>871</v>
      </c>
      <c r="AB35" s="569"/>
    </row>
    <row r="36" spans="1:28" ht="40.9" customHeight="1" x14ac:dyDescent="0.25">
      <c r="A36" s="548"/>
      <c r="B36" s="551"/>
      <c r="C36" s="596"/>
      <c r="D36" s="581"/>
      <c r="E36" s="610"/>
      <c r="F36" s="554"/>
      <c r="G36" s="597"/>
      <c r="H36" s="597"/>
      <c r="I36" s="597"/>
      <c r="J36" s="589"/>
      <c r="K36" s="64">
        <v>0.5</v>
      </c>
      <c r="L36" s="63" t="s">
        <v>24</v>
      </c>
      <c r="M36" s="27">
        <v>0</v>
      </c>
      <c r="N36" s="27">
        <v>0</v>
      </c>
      <c r="O36" s="27">
        <v>0.62</v>
      </c>
      <c r="P36" s="27">
        <v>0.83</v>
      </c>
      <c r="Q36" s="59">
        <f t="shared" si="0"/>
        <v>0</v>
      </c>
      <c r="R36" s="59">
        <f t="shared" si="1"/>
        <v>0</v>
      </c>
      <c r="S36" s="59">
        <f t="shared" si="2"/>
        <v>0.31</v>
      </c>
      <c r="T36" s="59">
        <f t="shared" si="3"/>
        <v>0.41499999999999998</v>
      </c>
      <c r="U36" s="60">
        <f t="shared" si="4"/>
        <v>0.41499999999999998</v>
      </c>
      <c r="V36" s="431"/>
      <c r="W36" s="431"/>
      <c r="X36" s="431"/>
      <c r="Y36" s="431"/>
      <c r="Z36" s="565"/>
      <c r="AA36" s="567"/>
      <c r="AB36" s="569"/>
    </row>
    <row r="37" spans="1:28" ht="28.9" customHeight="1" x14ac:dyDescent="0.25">
      <c r="A37" s="548"/>
      <c r="B37" s="551"/>
      <c r="C37" s="596"/>
      <c r="D37" s="581"/>
      <c r="E37" s="610"/>
      <c r="F37" s="554"/>
      <c r="G37" s="597"/>
      <c r="H37" s="597"/>
      <c r="I37" s="597"/>
      <c r="J37" s="589" t="s">
        <v>71</v>
      </c>
      <c r="K37" s="62">
        <v>0.5</v>
      </c>
      <c r="L37" s="25" t="s">
        <v>23</v>
      </c>
      <c r="M37" s="72">
        <v>0</v>
      </c>
      <c r="N37" s="26">
        <v>0</v>
      </c>
      <c r="O37" s="26">
        <v>0.5</v>
      </c>
      <c r="P37" s="26">
        <v>1</v>
      </c>
      <c r="Q37" s="6">
        <f t="shared" si="0"/>
        <v>0</v>
      </c>
      <c r="R37" s="6">
        <f t="shared" si="1"/>
        <v>0</v>
      </c>
      <c r="S37" s="6">
        <f t="shared" si="2"/>
        <v>0.25</v>
      </c>
      <c r="T37" s="6">
        <f t="shared" si="3"/>
        <v>0.5</v>
      </c>
      <c r="U37" s="50">
        <f t="shared" si="4"/>
        <v>0.5</v>
      </c>
      <c r="V37" s="431"/>
      <c r="W37" s="431"/>
      <c r="X37" s="431"/>
      <c r="Y37" s="431"/>
      <c r="Z37" s="565"/>
      <c r="AA37" s="567"/>
      <c r="AB37" s="569"/>
    </row>
    <row r="38" spans="1:28" ht="40.15" customHeight="1" x14ac:dyDescent="0.25">
      <c r="A38" s="548"/>
      <c r="B38" s="551"/>
      <c r="C38" s="596"/>
      <c r="D38" s="582"/>
      <c r="E38" s="610"/>
      <c r="F38" s="554"/>
      <c r="G38" s="597"/>
      <c r="H38" s="597"/>
      <c r="I38" s="597"/>
      <c r="J38" s="589"/>
      <c r="K38" s="64">
        <v>0.5</v>
      </c>
      <c r="L38" s="63" t="s">
        <v>24</v>
      </c>
      <c r="M38" s="27">
        <v>0</v>
      </c>
      <c r="N38" s="27">
        <v>0</v>
      </c>
      <c r="O38" s="27">
        <v>0.04</v>
      </c>
      <c r="P38" s="27">
        <v>0.04</v>
      </c>
      <c r="Q38" s="59">
        <f t="shared" si="0"/>
        <v>0</v>
      </c>
      <c r="R38" s="59">
        <f t="shared" si="1"/>
        <v>0</v>
      </c>
      <c r="S38" s="59">
        <f t="shared" si="2"/>
        <v>0.02</v>
      </c>
      <c r="T38" s="59">
        <f t="shared" si="3"/>
        <v>0.02</v>
      </c>
      <c r="U38" s="60">
        <f t="shared" si="4"/>
        <v>0.02</v>
      </c>
      <c r="V38" s="431"/>
      <c r="W38" s="431"/>
      <c r="X38" s="431"/>
      <c r="Y38" s="431"/>
      <c r="Z38" s="604"/>
      <c r="AA38" s="602"/>
      <c r="AB38" s="569"/>
    </row>
    <row r="39" spans="1:28" ht="42" customHeight="1" x14ac:dyDescent="0.25">
      <c r="A39" s="548"/>
      <c r="B39" s="551"/>
      <c r="C39" s="608" t="s">
        <v>72</v>
      </c>
      <c r="D39" s="608" t="s">
        <v>73</v>
      </c>
      <c r="E39" s="597" t="s">
        <v>74</v>
      </c>
      <c r="F39" s="553">
        <v>21</v>
      </c>
      <c r="G39" s="597" t="s">
        <v>75</v>
      </c>
      <c r="H39" s="597" t="s">
        <v>76</v>
      </c>
      <c r="I39" s="601">
        <f>+MAX(V39:Y46)</f>
        <v>0.1</v>
      </c>
      <c r="J39" s="589" t="s">
        <v>77</v>
      </c>
      <c r="K39" s="62">
        <v>0.1</v>
      </c>
      <c r="L39" s="25" t="s">
        <v>23</v>
      </c>
      <c r="M39" s="26">
        <v>0.5</v>
      </c>
      <c r="N39" s="26">
        <v>1</v>
      </c>
      <c r="O39" s="26">
        <v>1</v>
      </c>
      <c r="P39" s="26">
        <v>1</v>
      </c>
      <c r="Q39" s="6">
        <f t="shared" si="0"/>
        <v>0.05</v>
      </c>
      <c r="R39" s="6">
        <f t="shared" si="1"/>
        <v>0.1</v>
      </c>
      <c r="S39" s="6">
        <f t="shared" si="2"/>
        <v>0.1</v>
      </c>
      <c r="T39" s="6">
        <f t="shared" si="3"/>
        <v>0.1</v>
      </c>
      <c r="U39" s="50">
        <f t="shared" si="4"/>
        <v>0.1</v>
      </c>
      <c r="V39" s="430">
        <f>+Q40+Q42+Q44+Q46</f>
        <v>0.05</v>
      </c>
      <c r="W39" s="430">
        <f>+R40+R42+R44+R46</f>
        <v>0.05</v>
      </c>
      <c r="X39" s="430">
        <f>+S40+S42+S44+S46</f>
        <v>0.06</v>
      </c>
      <c r="Y39" s="430">
        <f>+T40+T42+T44+T46</f>
        <v>0.1</v>
      </c>
      <c r="Z39" s="603" t="s">
        <v>78</v>
      </c>
      <c r="AA39" s="605" t="s">
        <v>79</v>
      </c>
      <c r="AB39" s="569"/>
    </row>
    <row r="40" spans="1:28" ht="37.9" customHeight="1" x14ac:dyDescent="0.25">
      <c r="A40" s="548"/>
      <c r="B40" s="551"/>
      <c r="C40" s="608"/>
      <c r="D40" s="608"/>
      <c r="E40" s="597"/>
      <c r="F40" s="554"/>
      <c r="G40" s="597"/>
      <c r="H40" s="597"/>
      <c r="I40" s="597"/>
      <c r="J40" s="589"/>
      <c r="K40" s="64">
        <v>0.1</v>
      </c>
      <c r="L40" s="63" t="s">
        <v>24</v>
      </c>
      <c r="M40" s="27">
        <v>0.5</v>
      </c>
      <c r="N40" s="27">
        <v>0.5</v>
      </c>
      <c r="O40" s="27">
        <v>0.6</v>
      </c>
      <c r="P40" s="27">
        <v>1</v>
      </c>
      <c r="Q40" s="59">
        <f t="shared" si="0"/>
        <v>0.05</v>
      </c>
      <c r="R40" s="59">
        <f t="shared" si="1"/>
        <v>0.05</v>
      </c>
      <c r="S40" s="59">
        <v>0.06</v>
      </c>
      <c r="T40" s="59">
        <f t="shared" si="3"/>
        <v>0.1</v>
      </c>
      <c r="U40" s="60">
        <f t="shared" si="4"/>
        <v>0.1</v>
      </c>
      <c r="V40" s="431"/>
      <c r="W40" s="431"/>
      <c r="X40" s="431"/>
      <c r="Y40" s="431"/>
      <c r="Z40" s="565"/>
      <c r="AA40" s="606"/>
      <c r="AB40" s="569"/>
    </row>
    <row r="41" spans="1:28" ht="29.45" customHeight="1" x14ac:dyDescent="0.25">
      <c r="A41" s="548"/>
      <c r="B41" s="551"/>
      <c r="C41" s="608"/>
      <c r="D41" s="608"/>
      <c r="E41" s="597"/>
      <c r="F41" s="554"/>
      <c r="G41" s="597"/>
      <c r="H41" s="597"/>
      <c r="I41" s="597"/>
      <c r="J41" s="589" t="s">
        <v>80</v>
      </c>
      <c r="K41" s="62">
        <v>0.3</v>
      </c>
      <c r="L41" s="25" t="s">
        <v>23</v>
      </c>
      <c r="M41" s="26">
        <v>0.5</v>
      </c>
      <c r="N41" s="26">
        <v>1</v>
      </c>
      <c r="O41" s="26">
        <v>1</v>
      </c>
      <c r="P41" s="26">
        <v>1</v>
      </c>
      <c r="Q41" s="6">
        <f t="shared" si="0"/>
        <v>0.15</v>
      </c>
      <c r="R41" s="6">
        <f t="shared" si="1"/>
        <v>0.3</v>
      </c>
      <c r="S41" s="6">
        <f t="shared" si="2"/>
        <v>0.3</v>
      </c>
      <c r="T41" s="6">
        <f t="shared" si="3"/>
        <v>0.3</v>
      </c>
      <c r="U41" s="50">
        <f t="shared" si="4"/>
        <v>0.3</v>
      </c>
      <c r="V41" s="431"/>
      <c r="W41" s="431"/>
      <c r="X41" s="431"/>
      <c r="Y41" s="431"/>
      <c r="Z41" s="565"/>
      <c r="AA41" s="606"/>
      <c r="AB41" s="569"/>
    </row>
    <row r="42" spans="1:28" ht="28.15" customHeight="1" x14ac:dyDescent="0.25">
      <c r="A42" s="548"/>
      <c r="B42" s="551"/>
      <c r="C42" s="608"/>
      <c r="D42" s="608"/>
      <c r="E42" s="597"/>
      <c r="F42" s="554"/>
      <c r="G42" s="597"/>
      <c r="H42" s="597"/>
      <c r="I42" s="597"/>
      <c r="J42" s="589"/>
      <c r="K42" s="64">
        <v>0.3</v>
      </c>
      <c r="L42" s="63" t="s">
        <v>24</v>
      </c>
      <c r="M42" s="27">
        <v>0</v>
      </c>
      <c r="N42" s="27">
        <v>0</v>
      </c>
      <c r="O42" s="27">
        <v>0</v>
      </c>
      <c r="P42" s="27">
        <v>0</v>
      </c>
      <c r="Q42" s="59">
        <f t="shared" si="0"/>
        <v>0</v>
      </c>
      <c r="R42" s="59">
        <f t="shared" si="1"/>
        <v>0</v>
      </c>
      <c r="S42" s="59">
        <f t="shared" si="2"/>
        <v>0</v>
      </c>
      <c r="T42" s="59">
        <f t="shared" si="3"/>
        <v>0</v>
      </c>
      <c r="U42" s="60">
        <f t="shared" si="4"/>
        <v>0</v>
      </c>
      <c r="V42" s="431"/>
      <c r="W42" s="431"/>
      <c r="X42" s="431"/>
      <c r="Y42" s="431"/>
      <c r="Z42" s="565"/>
      <c r="AA42" s="606"/>
      <c r="AB42" s="569"/>
    </row>
    <row r="43" spans="1:28" ht="36" customHeight="1" x14ac:dyDescent="0.25">
      <c r="A43" s="548"/>
      <c r="B43" s="551"/>
      <c r="C43" s="608"/>
      <c r="D43" s="608"/>
      <c r="E43" s="597"/>
      <c r="F43" s="554"/>
      <c r="G43" s="597"/>
      <c r="H43" s="597"/>
      <c r="I43" s="597"/>
      <c r="J43" s="589" t="s">
        <v>81</v>
      </c>
      <c r="K43" s="62">
        <v>0.3</v>
      </c>
      <c r="L43" s="25" t="s">
        <v>23</v>
      </c>
      <c r="M43" s="26">
        <v>0.5</v>
      </c>
      <c r="N43" s="26">
        <v>1</v>
      </c>
      <c r="O43" s="26">
        <v>1</v>
      </c>
      <c r="P43" s="26">
        <v>1</v>
      </c>
      <c r="Q43" s="6">
        <f t="shared" si="0"/>
        <v>0.15</v>
      </c>
      <c r="R43" s="6">
        <f t="shared" si="1"/>
        <v>0.3</v>
      </c>
      <c r="S43" s="6">
        <f t="shared" si="2"/>
        <v>0.3</v>
      </c>
      <c r="T43" s="6">
        <f t="shared" si="3"/>
        <v>0.3</v>
      </c>
      <c r="U43" s="50">
        <f t="shared" si="4"/>
        <v>0.3</v>
      </c>
      <c r="V43" s="431"/>
      <c r="W43" s="431"/>
      <c r="X43" s="431"/>
      <c r="Y43" s="431"/>
      <c r="Z43" s="565"/>
      <c r="AA43" s="606"/>
      <c r="AB43" s="569"/>
    </row>
    <row r="44" spans="1:28" ht="39.6" customHeight="1" x14ac:dyDescent="0.25">
      <c r="A44" s="548"/>
      <c r="B44" s="551"/>
      <c r="C44" s="608"/>
      <c r="D44" s="608"/>
      <c r="E44" s="597"/>
      <c r="F44" s="554"/>
      <c r="G44" s="597"/>
      <c r="H44" s="597"/>
      <c r="I44" s="597"/>
      <c r="J44" s="589"/>
      <c r="K44" s="64">
        <v>0.3</v>
      </c>
      <c r="L44" s="63" t="s">
        <v>24</v>
      </c>
      <c r="M44" s="27">
        <v>0</v>
      </c>
      <c r="N44" s="27">
        <v>0</v>
      </c>
      <c r="O44" s="27">
        <v>0</v>
      </c>
      <c r="P44" s="27">
        <v>0</v>
      </c>
      <c r="Q44" s="59">
        <f t="shared" si="0"/>
        <v>0</v>
      </c>
      <c r="R44" s="59">
        <f t="shared" si="1"/>
        <v>0</v>
      </c>
      <c r="S44" s="59">
        <f t="shared" si="2"/>
        <v>0</v>
      </c>
      <c r="T44" s="59">
        <f t="shared" si="3"/>
        <v>0</v>
      </c>
      <c r="U44" s="60">
        <f t="shared" si="4"/>
        <v>0</v>
      </c>
      <c r="V44" s="431"/>
      <c r="W44" s="431"/>
      <c r="X44" s="431"/>
      <c r="Y44" s="431"/>
      <c r="Z44" s="565"/>
      <c r="AA44" s="606"/>
      <c r="AB44" s="569"/>
    </row>
    <row r="45" spans="1:28" ht="36.6" customHeight="1" x14ac:dyDescent="0.25">
      <c r="A45" s="548"/>
      <c r="B45" s="551"/>
      <c r="C45" s="608"/>
      <c r="D45" s="608"/>
      <c r="E45" s="597"/>
      <c r="F45" s="554"/>
      <c r="G45" s="597"/>
      <c r="H45" s="597"/>
      <c r="I45" s="597"/>
      <c r="J45" s="589" t="s">
        <v>82</v>
      </c>
      <c r="K45" s="62">
        <v>0.3</v>
      </c>
      <c r="L45" s="25" t="s">
        <v>23</v>
      </c>
      <c r="M45" s="26">
        <v>0</v>
      </c>
      <c r="N45" s="26">
        <v>0</v>
      </c>
      <c r="O45" s="26">
        <v>0.5</v>
      </c>
      <c r="P45" s="26">
        <v>1</v>
      </c>
      <c r="Q45" s="6">
        <f t="shared" si="0"/>
        <v>0</v>
      </c>
      <c r="R45" s="6">
        <f t="shared" si="1"/>
        <v>0</v>
      </c>
      <c r="S45" s="6">
        <f t="shared" si="2"/>
        <v>0.15</v>
      </c>
      <c r="T45" s="6">
        <f t="shared" si="3"/>
        <v>0.3</v>
      </c>
      <c r="U45" s="50">
        <f t="shared" si="4"/>
        <v>0.3</v>
      </c>
      <c r="V45" s="431"/>
      <c r="W45" s="431"/>
      <c r="X45" s="431"/>
      <c r="Y45" s="431"/>
      <c r="Z45" s="565"/>
      <c r="AA45" s="606"/>
      <c r="AB45" s="569"/>
    </row>
    <row r="46" spans="1:28" ht="30.6" customHeight="1" x14ac:dyDescent="0.25">
      <c r="A46" s="548"/>
      <c r="B46" s="551"/>
      <c r="C46" s="608"/>
      <c r="D46" s="608"/>
      <c r="E46" s="597"/>
      <c r="F46" s="584"/>
      <c r="G46" s="597"/>
      <c r="H46" s="597"/>
      <c r="I46" s="597"/>
      <c r="J46" s="589"/>
      <c r="K46" s="64">
        <v>0.3</v>
      </c>
      <c r="L46" s="63" t="s">
        <v>24</v>
      </c>
      <c r="M46" s="27">
        <v>0</v>
      </c>
      <c r="N46" s="27">
        <v>0</v>
      </c>
      <c r="O46" s="27">
        <v>0</v>
      </c>
      <c r="P46" s="27">
        <v>0</v>
      </c>
      <c r="Q46" s="59">
        <f t="shared" si="0"/>
        <v>0</v>
      </c>
      <c r="R46" s="59">
        <f t="shared" si="1"/>
        <v>0</v>
      </c>
      <c r="S46" s="59">
        <f t="shared" si="2"/>
        <v>0</v>
      </c>
      <c r="T46" s="59">
        <f t="shared" si="3"/>
        <v>0</v>
      </c>
      <c r="U46" s="60">
        <f t="shared" si="4"/>
        <v>0</v>
      </c>
      <c r="V46" s="461"/>
      <c r="W46" s="461"/>
      <c r="X46" s="461"/>
      <c r="Y46" s="461"/>
      <c r="Z46" s="604"/>
      <c r="AA46" s="607"/>
      <c r="AB46" s="569"/>
    </row>
    <row r="47" spans="1:28" ht="43.15" customHeight="1" x14ac:dyDescent="0.25">
      <c r="A47" s="548"/>
      <c r="B47" s="551"/>
      <c r="C47" s="596" t="s">
        <v>83</v>
      </c>
      <c r="D47" s="596" t="s">
        <v>84</v>
      </c>
      <c r="E47" s="597" t="s">
        <v>85</v>
      </c>
      <c r="F47" s="553">
        <v>22</v>
      </c>
      <c r="G47" s="583" t="s">
        <v>86</v>
      </c>
      <c r="H47" s="583" t="s">
        <v>76</v>
      </c>
      <c r="I47" s="612">
        <f>+MAX(V47:Y54)</f>
        <v>0.78</v>
      </c>
      <c r="J47" s="611" t="s">
        <v>87</v>
      </c>
      <c r="K47" s="105">
        <v>0.2</v>
      </c>
      <c r="L47" s="25" t="s">
        <v>23</v>
      </c>
      <c r="M47" s="26">
        <v>0.75</v>
      </c>
      <c r="N47" s="26">
        <v>1</v>
      </c>
      <c r="O47" s="26">
        <v>1</v>
      </c>
      <c r="P47" s="26">
        <v>1</v>
      </c>
      <c r="Q47" s="17">
        <f t="shared" si="0"/>
        <v>0.15000000000000002</v>
      </c>
      <c r="R47" s="17">
        <f t="shared" si="1"/>
        <v>0.2</v>
      </c>
      <c r="S47" s="17">
        <f t="shared" si="2"/>
        <v>0.2</v>
      </c>
      <c r="T47" s="17">
        <f t="shared" si="3"/>
        <v>0.2</v>
      </c>
      <c r="U47" s="77">
        <f t="shared" si="4"/>
        <v>0.2</v>
      </c>
      <c r="V47" s="430">
        <f>+Q48+Q50+Q52+Q54</f>
        <v>0.17500000000000002</v>
      </c>
      <c r="W47" s="430">
        <f>+R48+R50+R52+R54</f>
        <v>0.5</v>
      </c>
      <c r="X47" s="430">
        <f>+S48+S50+S52+S54</f>
        <v>0.66499999999999992</v>
      </c>
      <c r="Y47" s="430">
        <f>+T48+T50+T52+T54</f>
        <v>0.78</v>
      </c>
      <c r="Z47" s="615" t="s">
        <v>88</v>
      </c>
      <c r="AA47" s="605" t="s">
        <v>89</v>
      </c>
      <c r="AB47" s="569"/>
    </row>
    <row r="48" spans="1:28" ht="47.45" customHeight="1" x14ac:dyDescent="0.25">
      <c r="A48" s="548"/>
      <c r="B48" s="551"/>
      <c r="C48" s="596"/>
      <c r="D48" s="596"/>
      <c r="E48" s="597"/>
      <c r="F48" s="554"/>
      <c r="G48" s="583"/>
      <c r="H48" s="583"/>
      <c r="I48" s="583"/>
      <c r="J48" s="611"/>
      <c r="K48" s="64">
        <v>0.2</v>
      </c>
      <c r="L48" s="63" t="s">
        <v>24</v>
      </c>
      <c r="M48" s="27">
        <v>0.75</v>
      </c>
      <c r="N48" s="27">
        <v>0.9</v>
      </c>
      <c r="O48" s="27">
        <v>1</v>
      </c>
      <c r="P48" s="27">
        <v>1</v>
      </c>
      <c r="Q48" s="59">
        <f t="shared" si="0"/>
        <v>0.15000000000000002</v>
      </c>
      <c r="R48" s="59">
        <f t="shared" si="1"/>
        <v>0.18000000000000002</v>
      </c>
      <c r="S48" s="59">
        <f t="shared" si="2"/>
        <v>0.2</v>
      </c>
      <c r="T48" s="59">
        <f t="shared" si="3"/>
        <v>0.2</v>
      </c>
      <c r="U48" s="60">
        <f t="shared" si="4"/>
        <v>0.2</v>
      </c>
      <c r="V48" s="431"/>
      <c r="W48" s="431"/>
      <c r="X48" s="431"/>
      <c r="Y48" s="431"/>
      <c r="Z48" s="615"/>
      <c r="AA48" s="606"/>
      <c r="AB48" s="569"/>
    </row>
    <row r="49" spans="1:28" ht="30" customHeight="1" x14ac:dyDescent="0.25">
      <c r="A49" s="548"/>
      <c r="B49" s="551"/>
      <c r="C49" s="596"/>
      <c r="D49" s="596"/>
      <c r="E49" s="597"/>
      <c r="F49" s="554"/>
      <c r="G49" s="583"/>
      <c r="H49" s="583"/>
      <c r="I49" s="583"/>
      <c r="J49" s="611" t="s">
        <v>90</v>
      </c>
      <c r="K49" s="105">
        <v>0.2</v>
      </c>
      <c r="L49" s="25" t="s">
        <v>23</v>
      </c>
      <c r="M49" s="26">
        <v>0</v>
      </c>
      <c r="N49" s="26">
        <v>0.75</v>
      </c>
      <c r="O49" s="26">
        <v>1</v>
      </c>
      <c r="P49" s="26">
        <v>1</v>
      </c>
      <c r="Q49" s="17">
        <f t="shared" si="0"/>
        <v>0</v>
      </c>
      <c r="R49" s="17">
        <f t="shared" si="1"/>
        <v>0.15000000000000002</v>
      </c>
      <c r="S49" s="17">
        <f t="shared" si="2"/>
        <v>0.2</v>
      </c>
      <c r="T49" s="17">
        <f t="shared" si="3"/>
        <v>0.2</v>
      </c>
      <c r="U49" s="77">
        <f t="shared" si="4"/>
        <v>0.2</v>
      </c>
      <c r="V49" s="431"/>
      <c r="W49" s="431"/>
      <c r="X49" s="431"/>
      <c r="Y49" s="431"/>
      <c r="Z49" s="615"/>
      <c r="AA49" s="606"/>
      <c r="AB49" s="569"/>
    </row>
    <row r="50" spans="1:28" ht="64.900000000000006" customHeight="1" x14ac:dyDescent="0.25">
      <c r="A50" s="548"/>
      <c r="B50" s="551"/>
      <c r="C50" s="596"/>
      <c r="D50" s="596"/>
      <c r="E50" s="597"/>
      <c r="F50" s="554"/>
      <c r="G50" s="583"/>
      <c r="H50" s="583"/>
      <c r="I50" s="583"/>
      <c r="J50" s="611"/>
      <c r="K50" s="64">
        <v>0.2</v>
      </c>
      <c r="L50" s="63" t="s">
        <v>24</v>
      </c>
      <c r="M50" s="27">
        <v>0</v>
      </c>
      <c r="N50" s="27">
        <v>0.35</v>
      </c>
      <c r="O50" s="27">
        <v>0.7</v>
      </c>
      <c r="P50" s="27">
        <v>0.8</v>
      </c>
      <c r="Q50" s="59">
        <f t="shared" si="0"/>
        <v>0</v>
      </c>
      <c r="R50" s="59">
        <f t="shared" si="1"/>
        <v>6.9999999999999993E-2</v>
      </c>
      <c r="S50" s="59">
        <f t="shared" si="2"/>
        <v>0.13999999999999999</v>
      </c>
      <c r="T50" s="59">
        <f t="shared" si="3"/>
        <v>0.16000000000000003</v>
      </c>
      <c r="U50" s="60">
        <f t="shared" si="4"/>
        <v>0.16000000000000003</v>
      </c>
      <c r="V50" s="431"/>
      <c r="W50" s="431"/>
      <c r="X50" s="431"/>
      <c r="Y50" s="431"/>
      <c r="Z50" s="615"/>
      <c r="AA50" s="606"/>
      <c r="AB50" s="569"/>
    </row>
    <row r="51" spans="1:28" ht="52.9" customHeight="1" x14ac:dyDescent="0.25">
      <c r="A51" s="548"/>
      <c r="B51" s="551"/>
      <c r="C51" s="596"/>
      <c r="D51" s="596"/>
      <c r="E51" s="597"/>
      <c r="F51" s="554"/>
      <c r="G51" s="583"/>
      <c r="H51" s="583"/>
      <c r="I51" s="583"/>
      <c r="J51" s="611" t="s">
        <v>91</v>
      </c>
      <c r="K51" s="105">
        <v>0.35</v>
      </c>
      <c r="L51" s="25" t="s">
        <v>23</v>
      </c>
      <c r="M51" s="26">
        <v>0</v>
      </c>
      <c r="N51" s="26">
        <v>0</v>
      </c>
      <c r="O51" s="26">
        <v>0.75</v>
      </c>
      <c r="P51" s="26">
        <v>1</v>
      </c>
      <c r="Q51" s="17">
        <f t="shared" si="0"/>
        <v>0</v>
      </c>
      <c r="R51" s="17">
        <f t="shared" si="1"/>
        <v>0</v>
      </c>
      <c r="S51" s="17">
        <f t="shared" si="2"/>
        <v>0.26249999999999996</v>
      </c>
      <c r="T51" s="17">
        <f t="shared" si="3"/>
        <v>0.35</v>
      </c>
      <c r="U51" s="77">
        <f t="shared" si="4"/>
        <v>0.35</v>
      </c>
      <c r="V51" s="431"/>
      <c r="W51" s="431"/>
      <c r="X51" s="431"/>
      <c r="Y51" s="431"/>
      <c r="Z51" s="615"/>
      <c r="AA51" s="606"/>
      <c r="AB51" s="569"/>
    </row>
    <row r="52" spans="1:28" ht="40.9" customHeight="1" x14ac:dyDescent="0.25">
      <c r="A52" s="548"/>
      <c r="B52" s="551"/>
      <c r="C52" s="596"/>
      <c r="D52" s="596"/>
      <c r="E52" s="597"/>
      <c r="F52" s="554"/>
      <c r="G52" s="583"/>
      <c r="H52" s="583"/>
      <c r="I52" s="583"/>
      <c r="J52" s="611"/>
      <c r="K52" s="64">
        <v>0.35</v>
      </c>
      <c r="L52" s="63" t="s">
        <v>24</v>
      </c>
      <c r="M52" s="27">
        <v>0</v>
      </c>
      <c r="N52" s="27">
        <v>0.5</v>
      </c>
      <c r="O52" s="27">
        <v>0.5</v>
      </c>
      <c r="P52" s="27">
        <v>0.7</v>
      </c>
      <c r="Q52" s="59">
        <f t="shared" si="0"/>
        <v>0</v>
      </c>
      <c r="R52" s="59">
        <f t="shared" si="1"/>
        <v>0.17499999999999999</v>
      </c>
      <c r="S52" s="59">
        <f t="shared" si="2"/>
        <v>0.17499999999999999</v>
      </c>
      <c r="T52" s="59">
        <f t="shared" si="3"/>
        <v>0.24499999999999997</v>
      </c>
      <c r="U52" s="60">
        <f t="shared" si="4"/>
        <v>0.24499999999999997</v>
      </c>
      <c r="V52" s="431"/>
      <c r="W52" s="431"/>
      <c r="X52" s="431"/>
      <c r="Y52" s="431"/>
      <c r="Z52" s="615"/>
      <c r="AA52" s="606"/>
      <c r="AB52" s="569"/>
    </row>
    <row r="53" spans="1:28" ht="39.6" customHeight="1" x14ac:dyDescent="0.25">
      <c r="A53" s="548"/>
      <c r="B53" s="551"/>
      <c r="C53" s="596"/>
      <c r="D53" s="596"/>
      <c r="E53" s="597"/>
      <c r="F53" s="554"/>
      <c r="G53" s="583"/>
      <c r="H53" s="583"/>
      <c r="I53" s="583"/>
      <c r="J53" s="611" t="s">
        <v>92</v>
      </c>
      <c r="K53" s="105">
        <v>0.25</v>
      </c>
      <c r="L53" s="25" t="s">
        <v>23</v>
      </c>
      <c r="M53" s="26">
        <v>0.1</v>
      </c>
      <c r="N53" s="26">
        <v>0.3</v>
      </c>
      <c r="O53" s="26">
        <v>0.6</v>
      </c>
      <c r="P53" s="26">
        <v>1</v>
      </c>
      <c r="Q53" s="17">
        <f t="shared" si="0"/>
        <v>2.5000000000000001E-2</v>
      </c>
      <c r="R53" s="17">
        <f t="shared" si="1"/>
        <v>7.4999999999999997E-2</v>
      </c>
      <c r="S53" s="17">
        <f t="shared" si="2"/>
        <v>0.15</v>
      </c>
      <c r="T53" s="17">
        <f t="shared" si="3"/>
        <v>0.25</v>
      </c>
      <c r="U53" s="77">
        <f t="shared" si="4"/>
        <v>0.25</v>
      </c>
      <c r="V53" s="431"/>
      <c r="W53" s="431"/>
      <c r="X53" s="431"/>
      <c r="Y53" s="431"/>
      <c r="Z53" s="615"/>
      <c r="AA53" s="606"/>
      <c r="AB53" s="569"/>
    </row>
    <row r="54" spans="1:28" ht="46.9" customHeight="1" thickBot="1" x14ac:dyDescent="0.3">
      <c r="A54" s="549"/>
      <c r="B54" s="552"/>
      <c r="C54" s="596"/>
      <c r="D54" s="596"/>
      <c r="E54" s="597"/>
      <c r="F54" s="584"/>
      <c r="G54" s="583"/>
      <c r="H54" s="583"/>
      <c r="I54" s="583"/>
      <c r="J54" s="611"/>
      <c r="K54" s="64">
        <v>0.25</v>
      </c>
      <c r="L54" s="63" t="s">
        <v>24</v>
      </c>
      <c r="M54" s="27">
        <v>0.1</v>
      </c>
      <c r="N54" s="27">
        <v>0.3</v>
      </c>
      <c r="O54" s="27">
        <v>0.6</v>
      </c>
      <c r="P54" s="27">
        <v>0.7</v>
      </c>
      <c r="Q54" s="75">
        <f t="shared" si="0"/>
        <v>2.5000000000000001E-2</v>
      </c>
      <c r="R54" s="75">
        <f t="shared" si="1"/>
        <v>7.4999999999999997E-2</v>
      </c>
      <c r="S54" s="75">
        <f t="shared" si="2"/>
        <v>0.15</v>
      </c>
      <c r="T54" s="75">
        <f t="shared" si="3"/>
        <v>0.17499999999999999</v>
      </c>
      <c r="U54" s="74">
        <f t="shared" si="4"/>
        <v>0.17499999999999999</v>
      </c>
      <c r="V54" s="461"/>
      <c r="W54" s="461"/>
      <c r="X54" s="461"/>
      <c r="Y54" s="461"/>
      <c r="Z54" s="616"/>
      <c r="AA54" s="607"/>
      <c r="AB54" s="570"/>
    </row>
    <row r="55" spans="1:28" s="14" customFormat="1" x14ac:dyDescent="0.25">
      <c r="I55" s="118"/>
      <c r="Q55" s="119">
        <f>+((SUMIF($L$3:$L$54,"P",Q$3:Q$54)))/9</f>
        <v>9.3055555555555558E-2</v>
      </c>
      <c r="R55" s="120">
        <f>+((SUMIF($L$3:$L$54,"P",R$3:R$54)))/9</f>
        <v>0.40777777777777779</v>
      </c>
      <c r="S55" s="120">
        <f>+((SUMIF($L$3:$L$54,"P",S$3:S$54)))/9</f>
        <v>0.64611111111111119</v>
      </c>
      <c r="T55" s="120">
        <f>+((SUMIF($L$3:$L$54,"P",T$3:T$54)))/9</f>
        <v>0.99999999999999978</v>
      </c>
      <c r="U55" s="121">
        <f>+((SUMIF($L$3:$L$54,"P",U$3:U$54)))/9</f>
        <v>0.99999999999999978</v>
      </c>
      <c r="V55" s="613"/>
      <c r="W55" s="613"/>
      <c r="X55" s="613"/>
      <c r="Y55" s="613"/>
    </row>
    <row r="56" spans="1:28" s="14" customFormat="1" ht="15.75" thickBot="1" x14ac:dyDescent="0.3">
      <c r="Q56" s="122">
        <f>+((SUMIF($L$3:$L$54,"E",Q$3:Q$54)))/9</f>
        <v>4.5833333333333337E-2</v>
      </c>
      <c r="R56" s="122">
        <f>+((SUMIF($L$3:$L$54,"E",R$3:R$54)))/9</f>
        <v>0.30000000000000004</v>
      </c>
      <c r="S56" s="122">
        <f>+((SUMIF($L$3:$L$54,"E",S$3:S$54)))/9</f>
        <v>0.45277777777777778</v>
      </c>
      <c r="T56" s="122">
        <f>+((SUMIF($L$3:$L$54,"E",T$3:T$54)))/9</f>
        <v>0.70027777777777767</v>
      </c>
      <c r="U56" s="123">
        <f>+((SUMIF($L$3:$L$54,"E",U$3:U$54)))/9</f>
        <v>0.70027777777777767</v>
      </c>
      <c r="V56" s="613"/>
      <c r="W56" s="613"/>
      <c r="X56" s="613"/>
      <c r="Y56" s="613"/>
    </row>
    <row r="57" spans="1:28" s="14" customFormat="1" ht="15.75" thickBot="1" x14ac:dyDescent="0.3">
      <c r="Q57" s="76"/>
      <c r="R57" s="76"/>
      <c r="S57" s="76"/>
      <c r="T57" s="76"/>
      <c r="U57" s="73"/>
      <c r="V57" s="613"/>
      <c r="W57" s="613"/>
      <c r="X57" s="613"/>
      <c r="Y57" s="613"/>
    </row>
    <row r="58" spans="1:28" s="14" customFormat="1" ht="15.75" thickBot="1" x14ac:dyDescent="0.3">
      <c r="Q58" s="526" t="s">
        <v>280</v>
      </c>
      <c r="R58" s="527"/>
      <c r="S58" s="527"/>
      <c r="T58" s="527"/>
      <c r="U58" s="528"/>
      <c r="V58" s="613"/>
      <c r="W58" s="613"/>
      <c r="X58" s="613"/>
      <c r="Y58" s="613"/>
    </row>
    <row r="59" spans="1:28" s="14" customFormat="1" ht="15.75" thickBot="1" x14ac:dyDescent="0.3">
      <c r="Q59" s="124">
        <f>+Q56/Q55</f>
        <v>0.49253731343283585</v>
      </c>
      <c r="R59" s="124">
        <f>+R56/R55</f>
        <v>0.73569482288828347</v>
      </c>
      <c r="S59" s="124">
        <f>+S56/S55</f>
        <v>0.70077386070507297</v>
      </c>
      <c r="T59" s="124">
        <f>+T56/T55</f>
        <v>0.70027777777777778</v>
      </c>
      <c r="U59" s="124">
        <f>+U56/U55</f>
        <v>0.70027777777777778</v>
      </c>
      <c r="V59" s="613"/>
      <c r="W59" s="613"/>
      <c r="X59" s="613"/>
      <c r="Y59" s="613"/>
    </row>
    <row r="60" spans="1:28" s="14" customFormat="1" ht="26.25" thickBot="1" x14ac:dyDescent="0.3">
      <c r="Q60" s="125" t="str">
        <f>+IF(Q59&gt;0.95,"BIEN",IF(Q59&gt;=0.85,"ACEPTABLE",IF(Q59&lt;0.85,"PARA MEJORAR")))</f>
        <v>PARA MEJORAR</v>
      </c>
      <c r="R60" s="125" t="str">
        <f>+IF(R59&gt;0.95,"BIEN",IF(R59&gt;=0.85,"ACEPTABLE",IF(R59&lt;0.85,"PARA MEJORAR")))</f>
        <v>PARA MEJORAR</v>
      </c>
      <c r="S60" s="125" t="str">
        <f>+IF(S59&gt;0.95,"BIEN",IF(S59&gt;=0.85,"ACEPTABLE",IF(S59&lt;0.85,"PARA MEJORAR")))</f>
        <v>PARA MEJORAR</v>
      </c>
      <c r="T60" s="126" t="str">
        <f>+IF(T59&gt;0.95,"BIEN",IF(T59&gt;=0.85,"ACEPTABLE",IF(T59&lt;0.85,"PARA MEJORAR")))</f>
        <v>PARA MEJORAR</v>
      </c>
      <c r="U60" s="127" t="str">
        <f>+IF(U59&gt;0.95,"BIEN",IF(U59&gt;=0.85,"ACEPTABLE",IF(U59&lt;0.85,"PARA MEJORAR")))</f>
        <v>PARA MEJORAR</v>
      </c>
      <c r="V60" s="613"/>
      <c r="W60" s="613"/>
      <c r="X60" s="613"/>
      <c r="Y60" s="613"/>
    </row>
    <row r="61" spans="1:28" s="14" customFormat="1" x14ac:dyDescent="0.25">
      <c r="Q61" s="76"/>
      <c r="R61" s="76"/>
      <c r="S61" s="76"/>
      <c r="T61" s="76"/>
      <c r="U61" s="73"/>
      <c r="V61" s="613"/>
      <c r="W61" s="613"/>
      <c r="X61" s="613"/>
      <c r="Y61" s="613"/>
    </row>
    <row r="62" spans="1:28" s="14" customFormat="1" x14ac:dyDescent="0.25">
      <c r="Q62" s="52"/>
      <c r="R62" s="52"/>
      <c r="S62" s="52"/>
      <c r="T62" s="52"/>
      <c r="U62" s="53"/>
      <c r="V62" s="613"/>
      <c r="W62" s="613"/>
      <c r="X62" s="613"/>
      <c r="Y62" s="613"/>
    </row>
    <row r="63" spans="1:28" s="14" customFormat="1" x14ac:dyDescent="0.25">
      <c r="Q63" s="52"/>
      <c r="R63" s="52"/>
      <c r="S63" s="52"/>
      <c r="T63" s="52"/>
      <c r="U63" s="53"/>
      <c r="V63" s="613"/>
      <c r="W63" s="613"/>
      <c r="X63" s="613"/>
      <c r="Y63" s="613"/>
    </row>
    <row r="64" spans="1:28" s="14" customFormat="1" x14ac:dyDescent="0.25">
      <c r="Q64" s="52"/>
      <c r="R64" s="52"/>
      <c r="S64" s="52"/>
      <c r="T64" s="52"/>
      <c r="U64" s="53"/>
      <c r="V64" s="613"/>
      <c r="W64" s="613"/>
      <c r="X64" s="613"/>
      <c r="Y64" s="613"/>
    </row>
    <row r="65" spans="17:25" s="14" customFormat="1" x14ac:dyDescent="0.25">
      <c r="Q65" s="52"/>
      <c r="R65" s="52"/>
      <c r="S65" s="52"/>
      <c r="T65" s="52"/>
      <c r="U65" s="53"/>
      <c r="V65" s="614"/>
      <c r="W65" s="614"/>
      <c r="X65" s="614"/>
      <c r="Y65" s="614"/>
    </row>
    <row r="66" spans="17:25" s="14" customFormat="1" x14ac:dyDescent="0.25">
      <c r="Q66" s="52"/>
      <c r="R66" s="52"/>
      <c r="S66" s="52"/>
      <c r="T66" s="52"/>
      <c r="U66" s="53"/>
      <c r="V66" s="614"/>
      <c r="W66" s="614"/>
      <c r="X66" s="614"/>
      <c r="Y66" s="614"/>
    </row>
    <row r="67" spans="17:25" s="14" customFormat="1" x14ac:dyDescent="0.25">
      <c r="Q67" s="52"/>
      <c r="R67" s="52"/>
      <c r="S67" s="52"/>
      <c r="T67" s="52"/>
      <c r="U67" s="53"/>
      <c r="V67" s="614"/>
      <c r="W67" s="614"/>
      <c r="X67" s="614"/>
      <c r="Y67" s="614"/>
    </row>
    <row r="68" spans="17:25" s="14" customFormat="1" x14ac:dyDescent="0.25">
      <c r="Q68" s="52"/>
      <c r="R68" s="52"/>
      <c r="S68" s="52"/>
      <c r="T68" s="52"/>
      <c r="U68" s="53"/>
      <c r="V68" s="614"/>
      <c r="W68" s="614"/>
      <c r="X68" s="614"/>
      <c r="Y68" s="614"/>
    </row>
    <row r="69" spans="17:25" s="14" customFormat="1" x14ac:dyDescent="0.25">
      <c r="Q69" s="52"/>
      <c r="R69" s="52"/>
      <c r="S69" s="52"/>
      <c r="T69" s="52"/>
      <c r="U69" s="53"/>
      <c r="V69" s="614"/>
      <c r="W69" s="614"/>
      <c r="X69" s="614"/>
      <c r="Y69" s="614"/>
    </row>
    <row r="70" spans="17:25" s="14" customFormat="1" x14ac:dyDescent="0.25">
      <c r="Q70" s="52"/>
      <c r="R70" s="52"/>
      <c r="S70" s="52"/>
      <c r="T70" s="52"/>
      <c r="U70" s="53"/>
      <c r="V70" s="614"/>
      <c r="W70" s="614"/>
      <c r="X70" s="614"/>
      <c r="Y70" s="614"/>
    </row>
    <row r="71" spans="17:25" s="14" customFormat="1" x14ac:dyDescent="0.25">
      <c r="Q71" s="52"/>
      <c r="R71" s="52"/>
      <c r="S71" s="52"/>
      <c r="T71" s="52"/>
      <c r="U71" s="53"/>
      <c r="V71" s="614"/>
      <c r="W71" s="614"/>
      <c r="X71" s="614"/>
      <c r="Y71" s="614"/>
    </row>
    <row r="72" spans="17:25" s="14" customFormat="1" x14ac:dyDescent="0.25">
      <c r="Q72" s="52"/>
      <c r="R72" s="52"/>
      <c r="S72" s="52"/>
      <c r="T72" s="52"/>
      <c r="U72" s="53"/>
      <c r="V72" s="614"/>
      <c r="W72" s="614"/>
      <c r="X72" s="614"/>
      <c r="Y72" s="614"/>
    </row>
    <row r="73" spans="17:25" s="14" customFormat="1" x14ac:dyDescent="0.25">
      <c r="Q73" s="52"/>
      <c r="R73" s="52"/>
      <c r="S73" s="52"/>
      <c r="T73" s="52"/>
      <c r="U73" s="53"/>
      <c r="V73" s="614"/>
      <c r="W73" s="614"/>
      <c r="X73" s="614"/>
      <c r="Y73" s="614"/>
    </row>
    <row r="74" spans="17:25" s="14" customFormat="1" x14ac:dyDescent="0.25">
      <c r="Q74" s="52"/>
      <c r="R74" s="52"/>
      <c r="S74" s="52"/>
      <c r="T74" s="52"/>
      <c r="U74" s="53"/>
      <c r="V74" s="614"/>
      <c r="W74" s="614"/>
      <c r="X74" s="614"/>
      <c r="Y74" s="614"/>
    </row>
    <row r="75" spans="17:25" s="14" customFormat="1" x14ac:dyDescent="0.25">
      <c r="Q75" s="52"/>
      <c r="R75" s="52"/>
      <c r="S75" s="52"/>
      <c r="T75" s="52"/>
      <c r="U75" s="53"/>
      <c r="V75" s="614"/>
      <c r="W75" s="614"/>
      <c r="X75" s="614"/>
      <c r="Y75" s="614"/>
    </row>
    <row r="76" spans="17:25" s="14" customFormat="1" x14ac:dyDescent="0.25">
      <c r="Q76" s="52"/>
      <c r="R76" s="52"/>
      <c r="S76" s="52"/>
      <c r="T76" s="52"/>
      <c r="U76" s="53"/>
      <c r="V76" s="614"/>
      <c r="W76" s="614"/>
      <c r="X76" s="614"/>
      <c r="Y76" s="614"/>
    </row>
    <row r="77" spans="17:25" s="14" customFormat="1" x14ac:dyDescent="0.25">
      <c r="Q77" s="52"/>
      <c r="R77" s="52"/>
      <c r="S77" s="52"/>
      <c r="T77" s="52"/>
      <c r="U77" s="53"/>
      <c r="V77" s="614"/>
      <c r="W77" s="614"/>
      <c r="X77" s="614"/>
      <c r="Y77" s="614"/>
    </row>
    <row r="78" spans="17:25" x14ac:dyDescent="0.25">
      <c r="Q78" s="52"/>
      <c r="R78" s="52"/>
      <c r="S78" s="52"/>
      <c r="T78" s="52"/>
      <c r="U78" s="53"/>
      <c r="V78" s="614"/>
      <c r="W78" s="614"/>
      <c r="X78" s="614"/>
      <c r="Y78" s="614"/>
    </row>
    <row r="79" spans="17:25" x14ac:dyDescent="0.25">
      <c r="Q79" s="52"/>
      <c r="R79" s="52"/>
      <c r="S79" s="52"/>
      <c r="T79" s="52"/>
      <c r="U79" s="53"/>
      <c r="V79" s="614"/>
      <c r="W79" s="614"/>
      <c r="X79" s="614"/>
      <c r="Y79" s="614"/>
    </row>
    <row r="80" spans="17:25" x14ac:dyDescent="0.25">
      <c r="Q80" s="52"/>
      <c r="R80" s="52"/>
      <c r="S80" s="52"/>
      <c r="T80" s="52"/>
      <c r="U80" s="53"/>
      <c r="V80" s="614"/>
      <c r="W80" s="614"/>
      <c r="X80" s="614"/>
      <c r="Y80" s="614"/>
    </row>
    <row r="81" spans="17:25" x14ac:dyDescent="0.25">
      <c r="Q81" s="52"/>
      <c r="R81" s="52"/>
      <c r="S81" s="52"/>
      <c r="T81" s="52"/>
      <c r="U81" s="53"/>
      <c r="V81" s="614"/>
      <c r="W81" s="614"/>
      <c r="X81" s="614"/>
      <c r="Y81" s="614"/>
    </row>
    <row r="82" spans="17:25" x14ac:dyDescent="0.25">
      <c r="Q82" s="52"/>
      <c r="R82" s="52"/>
      <c r="S82" s="52"/>
      <c r="T82" s="52"/>
      <c r="U82" s="53"/>
      <c r="V82" s="614"/>
      <c r="W82" s="614"/>
      <c r="X82" s="614"/>
      <c r="Y82" s="614"/>
    </row>
    <row r="83" spans="17:25" x14ac:dyDescent="0.25">
      <c r="Q83" s="52"/>
      <c r="R83" s="52"/>
      <c r="S83" s="52"/>
      <c r="T83" s="52"/>
      <c r="U83" s="53"/>
      <c r="V83" s="614"/>
      <c r="W83" s="614"/>
      <c r="X83" s="614"/>
      <c r="Y83" s="614"/>
    </row>
    <row r="84" spans="17:25" x14ac:dyDescent="0.25">
      <c r="Q84" s="52"/>
      <c r="R84" s="52"/>
      <c r="S84" s="52"/>
      <c r="T84" s="52"/>
      <c r="U84" s="53"/>
      <c r="V84" s="614"/>
      <c r="W84" s="614"/>
      <c r="X84" s="614"/>
      <c r="Y84" s="614"/>
    </row>
    <row r="85" spans="17:25" x14ac:dyDescent="0.25">
      <c r="Q85" s="52"/>
      <c r="R85" s="52"/>
      <c r="S85" s="52"/>
      <c r="T85" s="52"/>
      <c r="U85" s="53"/>
      <c r="V85" s="614"/>
      <c r="W85" s="614"/>
      <c r="X85" s="614"/>
      <c r="Y85" s="614"/>
    </row>
    <row r="86" spans="17:25" x14ac:dyDescent="0.25">
      <c r="Q86" s="52"/>
      <c r="R86" s="52"/>
      <c r="S86" s="52"/>
      <c r="T86" s="52"/>
      <c r="U86" s="53"/>
      <c r="V86" s="614"/>
      <c r="W86" s="614"/>
      <c r="X86" s="614"/>
      <c r="Y86" s="614"/>
    </row>
    <row r="87" spans="17:25" x14ac:dyDescent="0.25">
      <c r="Q87" s="52"/>
      <c r="R87" s="52"/>
      <c r="S87" s="52"/>
      <c r="T87" s="52"/>
      <c r="U87" s="53"/>
      <c r="V87" s="614"/>
      <c r="W87" s="614"/>
      <c r="X87" s="614"/>
      <c r="Y87" s="614"/>
    </row>
    <row r="88" spans="17:25" x14ac:dyDescent="0.25">
      <c r="Q88" s="52"/>
      <c r="R88" s="52"/>
      <c r="S88" s="52"/>
      <c r="T88" s="52"/>
      <c r="U88" s="53"/>
      <c r="V88" s="614"/>
      <c r="W88" s="614"/>
      <c r="X88" s="614"/>
      <c r="Y88" s="614"/>
    </row>
    <row r="89" spans="17:25" x14ac:dyDescent="0.25">
      <c r="Q89" s="52"/>
      <c r="R89" s="52"/>
      <c r="S89" s="52"/>
      <c r="T89" s="52"/>
      <c r="U89" s="53"/>
      <c r="V89" s="614"/>
      <c r="W89" s="614"/>
      <c r="X89" s="614"/>
      <c r="Y89" s="614"/>
    </row>
    <row r="90" spans="17:25" x14ac:dyDescent="0.25">
      <c r="Q90" s="52"/>
      <c r="R90" s="52"/>
      <c r="S90" s="52"/>
      <c r="T90" s="52"/>
      <c r="U90" s="53"/>
      <c r="V90" s="614"/>
      <c r="W90" s="614"/>
      <c r="X90" s="614"/>
      <c r="Y90" s="614"/>
    </row>
    <row r="91" spans="17:25" x14ac:dyDescent="0.25">
      <c r="Q91" s="52"/>
      <c r="R91" s="52"/>
      <c r="S91" s="52"/>
      <c r="T91" s="52"/>
      <c r="U91" s="53"/>
      <c r="V91" s="614"/>
      <c r="W91" s="614"/>
      <c r="X91" s="614"/>
      <c r="Y91" s="614"/>
    </row>
    <row r="92" spans="17:25" x14ac:dyDescent="0.25">
      <c r="Q92" s="52"/>
      <c r="R92" s="52"/>
      <c r="S92" s="52"/>
      <c r="T92" s="52"/>
      <c r="U92" s="53"/>
      <c r="V92" s="614"/>
      <c r="W92" s="614"/>
      <c r="X92" s="614"/>
      <c r="Y92" s="614"/>
    </row>
    <row r="93" spans="17:25" x14ac:dyDescent="0.25">
      <c r="Q93" s="52"/>
      <c r="R93" s="52"/>
      <c r="S93" s="52"/>
      <c r="T93" s="52"/>
      <c r="U93" s="53"/>
      <c r="V93" s="614"/>
      <c r="W93" s="614"/>
      <c r="X93" s="614"/>
      <c r="Y93" s="614"/>
    </row>
    <row r="94" spans="17:25" x14ac:dyDescent="0.25">
      <c r="Q94" s="52"/>
      <c r="R94" s="52"/>
      <c r="S94" s="52"/>
      <c r="T94" s="52"/>
      <c r="U94" s="53"/>
      <c r="V94" s="614"/>
      <c r="W94" s="614"/>
      <c r="X94" s="614"/>
      <c r="Y94" s="614"/>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row r="165" spans="17:25" x14ac:dyDescent="0.25">
      <c r="Q165" s="36"/>
      <c r="R165" s="36"/>
      <c r="S165" s="36"/>
      <c r="T165" s="36"/>
      <c r="U165" s="36"/>
      <c r="V165" s="36"/>
      <c r="W165" s="36"/>
      <c r="X165" s="36"/>
      <c r="Y165" s="36"/>
    </row>
    <row r="166" spans="17:25" x14ac:dyDescent="0.25">
      <c r="Q166" s="36"/>
      <c r="R166" s="36"/>
      <c r="S166" s="36"/>
      <c r="T166" s="36"/>
      <c r="U166" s="36"/>
      <c r="V166" s="36"/>
      <c r="W166" s="36"/>
      <c r="X166" s="36"/>
      <c r="Y166" s="36"/>
    </row>
    <row r="167" spans="17:25" x14ac:dyDescent="0.25">
      <c r="Q167" s="36"/>
      <c r="R167" s="36"/>
      <c r="S167" s="36"/>
      <c r="T167" s="36"/>
      <c r="U167" s="36"/>
      <c r="V167" s="36"/>
      <c r="W167" s="36"/>
      <c r="X167" s="36"/>
      <c r="Y167" s="36"/>
    </row>
    <row r="168" spans="17:25" x14ac:dyDescent="0.25">
      <c r="Q168" s="36"/>
      <c r="R168" s="36"/>
      <c r="S168" s="36"/>
      <c r="T168" s="36"/>
      <c r="U168" s="36"/>
      <c r="V168" s="36"/>
      <c r="W168" s="36"/>
      <c r="X168" s="36"/>
      <c r="Y168" s="36"/>
    </row>
    <row r="169" spans="17:25" x14ac:dyDescent="0.25">
      <c r="Q169" s="36"/>
      <c r="R169" s="36"/>
      <c r="S169" s="36"/>
      <c r="T169" s="36"/>
      <c r="U169" s="36"/>
      <c r="V169" s="36"/>
      <c r="W169" s="36"/>
      <c r="X169" s="36"/>
      <c r="Y169" s="36"/>
    </row>
    <row r="170" spans="17:25" x14ac:dyDescent="0.25">
      <c r="Q170" s="36"/>
      <c r="R170" s="36"/>
      <c r="S170" s="36"/>
      <c r="T170" s="36"/>
      <c r="U170" s="36"/>
      <c r="V170" s="36"/>
      <c r="W170" s="36"/>
      <c r="X170" s="36"/>
      <c r="Y170" s="36"/>
    </row>
    <row r="171" spans="17:25" x14ac:dyDescent="0.25">
      <c r="Q171" s="36"/>
      <c r="R171" s="36"/>
      <c r="S171" s="36"/>
      <c r="T171" s="36"/>
      <c r="U171" s="36"/>
      <c r="V171" s="36"/>
      <c r="W171" s="36"/>
      <c r="X171" s="36"/>
      <c r="Y171" s="36"/>
    </row>
    <row r="172" spans="17:25" x14ac:dyDescent="0.25">
      <c r="Q172" s="36"/>
      <c r="R172" s="36"/>
      <c r="S172" s="36"/>
      <c r="T172" s="36"/>
      <c r="U172" s="36"/>
      <c r="V172" s="36"/>
      <c r="W172" s="36"/>
      <c r="X172" s="36"/>
      <c r="Y172" s="36"/>
    </row>
    <row r="173" spans="17:25" x14ac:dyDescent="0.25">
      <c r="Q173" s="36"/>
      <c r="R173" s="36"/>
      <c r="S173" s="36"/>
      <c r="T173" s="36"/>
      <c r="U173" s="36"/>
      <c r="V173" s="36"/>
      <c r="W173" s="36"/>
      <c r="X173" s="36"/>
      <c r="Y173" s="36"/>
    </row>
    <row r="174" spans="17:25" x14ac:dyDescent="0.25">
      <c r="Q174" s="36"/>
      <c r="R174" s="36"/>
      <c r="S174" s="36"/>
      <c r="T174" s="36"/>
      <c r="U174" s="36"/>
      <c r="V174" s="36"/>
      <c r="W174" s="36"/>
      <c r="X174" s="36"/>
      <c r="Y174" s="36"/>
    </row>
    <row r="175" spans="17:25" x14ac:dyDescent="0.25">
      <c r="Q175" s="36"/>
      <c r="R175" s="36"/>
      <c r="S175" s="36"/>
      <c r="T175" s="36"/>
      <c r="U175" s="36"/>
      <c r="V175" s="36"/>
      <c r="W175" s="36"/>
      <c r="X175" s="36"/>
      <c r="Y175" s="36"/>
    </row>
    <row r="176" spans="17:25" x14ac:dyDescent="0.25">
      <c r="Q176" s="36"/>
      <c r="R176" s="36"/>
      <c r="S176" s="36"/>
      <c r="T176" s="36"/>
      <c r="U176" s="36"/>
      <c r="V176" s="36"/>
      <c r="W176" s="36"/>
      <c r="X176" s="36"/>
      <c r="Y176" s="36"/>
    </row>
    <row r="177" spans="17:25" x14ac:dyDescent="0.25">
      <c r="Q177" s="36"/>
      <c r="R177" s="36"/>
      <c r="S177" s="36"/>
      <c r="T177" s="36"/>
      <c r="U177" s="36"/>
      <c r="V177" s="36"/>
      <c r="W177" s="36"/>
      <c r="X177" s="36"/>
      <c r="Y177" s="36"/>
    </row>
    <row r="178" spans="17:25" x14ac:dyDescent="0.25">
      <c r="Q178" s="36"/>
      <c r="R178" s="36"/>
      <c r="S178" s="36"/>
      <c r="T178" s="36"/>
      <c r="U178" s="36"/>
      <c r="V178" s="36"/>
      <c r="W178" s="36"/>
      <c r="X178" s="36"/>
      <c r="Y178" s="36"/>
    </row>
  </sheetData>
  <mergeCells count="165">
    <mergeCell ref="V91:V94"/>
    <mergeCell ref="W91:W94"/>
    <mergeCell ref="X91:X94"/>
    <mergeCell ref="Y91:Y94"/>
    <mergeCell ref="V71:V80"/>
    <mergeCell ref="W71:W80"/>
    <mergeCell ref="X71:X80"/>
    <mergeCell ref="Y71:Y80"/>
    <mergeCell ref="V81:V90"/>
    <mergeCell ref="W81:W90"/>
    <mergeCell ref="X81:X90"/>
    <mergeCell ref="Y81:Y90"/>
    <mergeCell ref="V61:V64"/>
    <mergeCell ref="W61:W64"/>
    <mergeCell ref="X61:X64"/>
    <mergeCell ref="Y61:Y64"/>
    <mergeCell ref="V65:V70"/>
    <mergeCell ref="W65:W70"/>
    <mergeCell ref="X65:X70"/>
    <mergeCell ref="Y65:Y70"/>
    <mergeCell ref="AA47:AA54"/>
    <mergeCell ref="Z47:Z54"/>
    <mergeCell ref="V55:V60"/>
    <mergeCell ref="W55:W60"/>
    <mergeCell ref="X55:X60"/>
    <mergeCell ref="Y55:Y60"/>
    <mergeCell ref="Q58:U58"/>
    <mergeCell ref="J47:J48"/>
    <mergeCell ref="V47:V54"/>
    <mergeCell ref="W47:W54"/>
    <mergeCell ref="X47:X54"/>
    <mergeCell ref="Y47:Y54"/>
    <mergeCell ref="C47:C54"/>
    <mergeCell ref="D47:D54"/>
    <mergeCell ref="E47:E54"/>
    <mergeCell ref="F47:F54"/>
    <mergeCell ref="G47:G54"/>
    <mergeCell ref="H47:H54"/>
    <mergeCell ref="I47:I54"/>
    <mergeCell ref="J49:J50"/>
    <mergeCell ref="J51:J52"/>
    <mergeCell ref="J53:J54"/>
    <mergeCell ref="V39:V46"/>
    <mergeCell ref="W39:W46"/>
    <mergeCell ref="X39:X46"/>
    <mergeCell ref="Y39:Y46"/>
    <mergeCell ref="Z39:Z46"/>
    <mergeCell ref="AA39:AA46"/>
    <mergeCell ref="AA35:AA38"/>
    <mergeCell ref="J37:J38"/>
    <mergeCell ref="C39:C46"/>
    <mergeCell ref="D39:D46"/>
    <mergeCell ref="E39:E46"/>
    <mergeCell ref="F39:F46"/>
    <mergeCell ref="G39:G46"/>
    <mergeCell ref="H39:H46"/>
    <mergeCell ref="I39:I46"/>
    <mergeCell ref="J39:J40"/>
    <mergeCell ref="C31:C38"/>
    <mergeCell ref="J41:J42"/>
    <mergeCell ref="J43:J44"/>
    <mergeCell ref="J45:J46"/>
    <mergeCell ref="D35:D38"/>
    <mergeCell ref="E35:E38"/>
    <mergeCell ref="F35:F38"/>
    <mergeCell ref="G35:G38"/>
    <mergeCell ref="H35:H38"/>
    <mergeCell ref="I35:I38"/>
    <mergeCell ref="J35:J36"/>
    <mergeCell ref="V35:V38"/>
    <mergeCell ref="I31:I34"/>
    <mergeCell ref="J31:J32"/>
    <mergeCell ref="V31:V34"/>
    <mergeCell ref="D31:D34"/>
    <mergeCell ref="E31:E34"/>
    <mergeCell ref="F31:F34"/>
    <mergeCell ref="G31:G34"/>
    <mergeCell ref="H31:H34"/>
    <mergeCell ref="AA19:AA30"/>
    <mergeCell ref="J21:J22"/>
    <mergeCell ref="J23:J24"/>
    <mergeCell ref="J25:J26"/>
    <mergeCell ref="J27:J28"/>
    <mergeCell ref="J29:J30"/>
    <mergeCell ref="J19:J20"/>
    <mergeCell ref="V19:V30"/>
    <mergeCell ref="W19:W30"/>
    <mergeCell ref="X19:X30"/>
    <mergeCell ref="Y19:Y30"/>
    <mergeCell ref="Z19:Z38"/>
    <mergeCell ref="W35:W38"/>
    <mergeCell ref="X35:X38"/>
    <mergeCell ref="Y35:Y38"/>
    <mergeCell ref="AA31:AA34"/>
    <mergeCell ref="J33:J34"/>
    <mergeCell ref="W31:W34"/>
    <mergeCell ref="X31:X34"/>
    <mergeCell ref="Y31:Y34"/>
    <mergeCell ref="AA11:AA14"/>
    <mergeCell ref="J13:J14"/>
    <mergeCell ref="J15:J16"/>
    <mergeCell ref="Z15:Z18"/>
    <mergeCell ref="AA15:AA18"/>
    <mergeCell ref="J17:J18"/>
    <mergeCell ref="Y9:Y10"/>
    <mergeCell ref="AA9:AA10"/>
    <mergeCell ref="D11:D18"/>
    <mergeCell ref="E11:E18"/>
    <mergeCell ref="F11:F18"/>
    <mergeCell ref="G11:G18"/>
    <mergeCell ref="H11:H18"/>
    <mergeCell ref="I11:I18"/>
    <mergeCell ref="J11:J12"/>
    <mergeCell ref="V11:V18"/>
    <mergeCell ref="H9:H10"/>
    <mergeCell ref="I9:I10"/>
    <mergeCell ref="J9:J10"/>
    <mergeCell ref="V9:V10"/>
    <mergeCell ref="W9:W10"/>
    <mergeCell ref="X9:X10"/>
    <mergeCell ref="W11:W18"/>
    <mergeCell ref="X11:X18"/>
    <mergeCell ref="W3:W6"/>
    <mergeCell ref="X3:X6"/>
    <mergeCell ref="J7:J8"/>
    <mergeCell ref="V7:V8"/>
    <mergeCell ref="W7:W8"/>
    <mergeCell ref="X7:X8"/>
    <mergeCell ref="Y7:Y8"/>
    <mergeCell ref="C9:C30"/>
    <mergeCell ref="D9:D10"/>
    <mergeCell ref="E9:E10"/>
    <mergeCell ref="F9:F10"/>
    <mergeCell ref="G9:G10"/>
    <mergeCell ref="D19:D30"/>
    <mergeCell ref="E19:E30"/>
    <mergeCell ref="F19:F30"/>
    <mergeCell ref="G19:G30"/>
    <mergeCell ref="H19:H30"/>
    <mergeCell ref="I19:I30"/>
    <mergeCell ref="Y11:Y18"/>
    <mergeCell ref="B1:C1"/>
    <mergeCell ref="E1:AB1"/>
    <mergeCell ref="K2:L2"/>
    <mergeCell ref="A3:A54"/>
    <mergeCell ref="B3:B54"/>
    <mergeCell ref="C3:C8"/>
    <mergeCell ref="D3:D8"/>
    <mergeCell ref="E3:E6"/>
    <mergeCell ref="F3:F6"/>
    <mergeCell ref="G3:G6"/>
    <mergeCell ref="Y3:Y6"/>
    <mergeCell ref="Z3:Z14"/>
    <mergeCell ref="AA3:AA8"/>
    <mergeCell ref="AB3:AB54"/>
    <mergeCell ref="J5:J6"/>
    <mergeCell ref="E7:E8"/>
    <mergeCell ref="F7:F8"/>
    <mergeCell ref="G7:G8"/>
    <mergeCell ref="H7:H8"/>
    <mergeCell ref="I7:I8"/>
    <mergeCell ref="H3:H6"/>
    <mergeCell ref="I3:I6"/>
    <mergeCell ref="J3:J4"/>
    <mergeCell ref="V3:V6"/>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FD32-B557-45B0-A989-1C332E83BCEF}">
  <sheetPr>
    <tabColor theme="0"/>
  </sheetPr>
  <dimension ref="A1:AT180"/>
  <sheetViews>
    <sheetView topLeftCell="C1" zoomScale="70" zoomScaleNormal="70" workbookViewId="0">
      <pane xSplit="4" ySplit="2" topLeftCell="G38" activePane="bottomRight" state="frozen"/>
      <selection activeCell="C1" sqref="C1"/>
      <selection pane="topRight" activeCell="G1" sqref="G1"/>
      <selection pane="bottomLeft" activeCell="C3" sqref="C3"/>
      <selection pane="bottomRight" activeCell="I41" sqref="I41"/>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6.7109375" style="9" customWidth="1"/>
    <col min="6" max="6" width="15.42578125" style="9" customWidth="1"/>
    <col min="7" max="7" width="24.28515625" style="9" customWidth="1"/>
    <col min="8" max="8" width="21.285156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x14ac:dyDescent="0.2">
      <c r="A1" s="28" t="s">
        <v>0</v>
      </c>
      <c r="B1" s="543" t="s">
        <v>1</v>
      </c>
      <c r="C1" s="543"/>
      <c r="D1" s="28" t="s">
        <v>93</v>
      </c>
      <c r="E1" s="544"/>
      <c r="F1" s="544"/>
      <c r="G1" s="544"/>
      <c r="H1" s="544"/>
      <c r="I1" s="544"/>
      <c r="J1" s="544"/>
      <c r="K1" s="544"/>
      <c r="L1" s="544"/>
      <c r="M1" s="544"/>
      <c r="N1" s="544"/>
      <c r="O1" s="544"/>
      <c r="P1" s="544"/>
      <c r="Q1" s="544"/>
      <c r="R1" s="544"/>
      <c r="S1" s="544"/>
      <c r="T1" s="544"/>
      <c r="U1" s="544"/>
      <c r="V1" s="544"/>
      <c r="W1" s="544"/>
      <c r="X1" s="544"/>
      <c r="Y1" s="544"/>
      <c r="Z1" s="544"/>
      <c r="AA1" s="544"/>
      <c r="AB1" s="545"/>
      <c r="AC1" s="15"/>
      <c r="AD1" s="15"/>
      <c r="AE1" s="15"/>
      <c r="AF1" s="15"/>
      <c r="AG1" s="15"/>
      <c r="AH1" s="15"/>
      <c r="AI1" s="15"/>
      <c r="AJ1" s="15"/>
      <c r="AK1" s="15"/>
      <c r="AL1" s="15"/>
      <c r="AM1" s="15"/>
      <c r="AN1" s="15"/>
      <c r="AO1" s="15"/>
      <c r="AP1" s="15"/>
      <c r="AQ1" s="15"/>
      <c r="AR1" s="15"/>
      <c r="AS1" s="15"/>
      <c r="AT1" s="15"/>
    </row>
    <row r="2" spans="1:46" ht="61.5" customHeight="1" x14ac:dyDescent="0.2">
      <c r="A2" s="21" t="s">
        <v>2</v>
      </c>
      <c r="B2" s="21" t="s">
        <v>3</v>
      </c>
      <c r="C2" s="21" t="s">
        <v>94</v>
      </c>
      <c r="D2" s="20" t="s">
        <v>4</v>
      </c>
      <c r="E2" s="20" t="s">
        <v>251</v>
      </c>
      <c r="F2" s="37" t="s">
        <v>6</v>
      </c>
      <c r="G2" s="22" t="s">
        <v>7</v>
      </c>
      <c r="H2" s="22" t="s">
        <v>8</v>
      </c>
      <c r="I2" s="23" t="s">
        <v>9</v>
      </c>
      <c r="J2" s="22" t="s">
        <v>10</v>
      </c>
      <c r="K2" s="546" t="s">
        <v>11</v>
      </c>
      <c r="L2" s="546"/>
      <c r="M2" s="24">
        <v>45352</v>
      </c>
      <c r="N2" s="24">
        <v>45444</v>
      </c>
      <c r="O2" s="24">
        <v>45536</v>
      </c>
      <c r="P2" s="24">
        <v>45627</v>
      </c>
      <c r="Q2" s="49" t="s">
        <v>12</v>
      </c>
      <c r="R2" s="49" t="s">
        <v>13</v>
      </c>
      <c r="S2" s="49" t="s">
        <v>14</v>
      </c>
      <c r="T2" s="49" t="s">
        <v>15</v>
      </c>
      <c r="U2" s="49" t="s">
        <v>16</v>
      </c>
      <c r="V2" s="49" t="s">
        <v>17</v>
      </c>
      <c r="W2" s="49" t="s">
        <v>18</v>
      </c>
      <c r="X2" s="49" t="s">
        <v>19</v>
      </c>
      <c r="Y2" s="49" t="s">
        <v>20</v>
      </c>
      <c r="Z2" s="31" t="s">
        <v>28</v>
      </c>
      <c r="AA2" s="35" t="s">
        <v>21</v>
      </c>
      <c r="AB2" s="31" t="s">
        <v>22</v>
      </c>
    </row>
    <row r="3" spans="1:46" ht="35.450000000000003" customHeight="1" x14ac:dyDescent="0.2">
      <c r="A3" s="617" t="s">
        <v>249</v>
      </c>
      <c r="B3" s="619" t="s">
        <v>95</v>
      </c>
      <c r="C3" s="622" t="s">
        <v>96</v>
      </c>
      <c r="D3" s="622" t="s">
        <v>97</v>
      </c>
      <c r="E3" s="583" t="s">
        <v>98</v>
      </c>
      <c r="F3" s="609">
        <v>23</v>
      </c>
      <c r="G3" s="583" t="s">
        <v>99</v>
      </c>
      <c r="H3" s="583" t="s">
        <v>100</v>
      </c>
      <c r="I3" s="632">
        <f>+MAX(V3:Y6)</f>
        <v>1</v>
      </c>
      <c r="J3" s="626" t="s">
        <v>269</v>
      </c>
      <c r="K3" s="66">
        <v>0.5</v>
      </c>
      <c r="L3" s="25" t="s">
        <v>23</v>
      </c>
      <c r="M3" s="72">
        <v>0.25</v>
      </c>
      <c r="N3" s="72">
        <v>0.5</v>
      </c>
      <c r="O3" s="72">
        <v>0.75</v>
      </c>
      <c r="P3" s="104">
        <v>1</v>
      </c>
      <c r="Q3" s="6">
        <f t="shared" ref="Q3:Q40" si="0">+SUM(M3:M3)*K3</f>
        <v>0.125</v>
      </c>
      <c r="R3" s="6">
        <f t="shared" ref="R3:R40" si="1">+SUM(N3:N3)*K3</f>
        <v>0.25</v>
      </c>
      <c r="S3" s="6">
        <f t="shared" ref="S3:S40" si="2">+SUM(O3:O3)*K3</f>
        <v>0.375</v>
      </c>
      <c r="T3" s="6">
        <f t="shared" ref="T3:T40" si="3">+SUM(P3:P3)*K3</f>
        <v>0.5</v>
      </c>
      <c r="U3" s="50">
        <f t="shared" ref="U3:U40" si="4">+MAX(Q3:T3)</f>
        <v>0.5</v>
      </c>
      <c r="V3" s="431">
        <f>+Q4+Q6</f>
        <v>0.5</v>
      </c>
      <c r="W3" s="431">
        <f>+R4+R6</f>
        <v>1</v>
      </c>
      <c r="X3" s="431">
        <f>+S4+S6</f>
        <v>1</v>
      </c>
      <c r="Y3" s="431">
        <f>+T4+T6</f>
        <v>1</v>
      </c>
      <c r="Z3" s="449" t="s">
        <v>101</v>
      </c>
      <c r="AA3" s="449" t="s">
        <v>253</v>
      </c>
      <c r="AB3" s="624" t="s">
        <v>281</v>
      </c>
    </row>
    <row r="4" spans="1:46" ht="30" customHeight="1" x14ac:dyDescent="0.2">
      <c r="A4" s="617"/>
      <c r="B4" s="620"/>
      <c r="C4" s="622"/>
      <c r="D4" s="622"/>
      <c r="E4" s="583"/>
      <c r="F4" s="610"/>
      <c r="G4" s="583"/>
      <c r="H4" s="583"/>
      <c r="I4" s="632"/>
      <c r="J4" s="626"/>
      <c r="K4" s="64">
        <v>0.5</v>
      </c>
      <c r="L4" s="63" t="s">
        <v>24</v>
      </c>
      <c r="M4" s="27">
        <v>0.25</v>
      </c>
      <c r="N4" s="27">
        <v>1</v>
      </c>
      <c r="O4" s="27">
        <v>1</v>
      </c>
      <c r="P4" s="33">
        <v>1</v>
      </c>
      <c r="Q4" s="59">
        <f t="shared" si="0"/>
        <v>0.125</v>
      </c>
      <c r="R4" s="59">
        <f t="shared" si="1"/>
        <v>0.5</v>
      </c>
      <c r="S4" s="59">
        <f t="shared" si="2"/>
        <v>0.5</v>
      </c>
      <c r="T4" s="59">
        <f t="shared" si="3"/>
        <v>0.5</v>
      </c>
      <c r="U4" s="60">
        <f t="shared" si="4"/>
        <v>0.5</v>
      </c>
      <c r="V4" s="431"/>
      <c r="W4" s="431"/>
      <c r="X4" s="431"/>
      <c r="Y4" s="431"/>
      <c r="Z4" s="623"/>
      <c r="AA4" s="623"/>
      <c r="AB4" s="624"/>
    </row>
    <row r="5" spans="1:46" ht="33.75" customHeight="1" x14ac:dyDescent="0.2">
      <c r="A5" s="617"/>
      <c r="B5" s="620"/>
      <c r="C5" s="622"/>
      <c r="D5" s="622"/>
      <c r="E5" s="583"/>
      <c r="F5" s="610"/>
      <c r="G5" s="583"/>
      <c r="H5" s="583"/>
      <c r="I5" s="632"/>
      <c r="J5" s="626" t="s">
        <v>102</v>
      </c>
      <c r="K5" s="66">
        <v>0.5</v>
      </c>
      <c r="L5" s="25" t="s">
        <v>23</v>
      </c>
      <c r="M5" s="26">
        <v>0.25</v>
      </c>
      <c r="N5" s="26">
        <v>0.5</v>
      </c>
      <c r="O5" s="26">
        <v>0.75</v>
      </c>
      <c r="P5" s="32">
        <v>1</v>
      </c>
      <c r="Q5" s="6">
        <f t="shared" si="0"/>
        <v>0.125</v>
      </c>
      <c r="R5" s="6">
        <f t="shared" si="1"/>
        <v>0.25</v>
      </c>
      <c r="S5" s="6">
        <f t="shared" si="2"/>
        <v>0.375</v>
      </c>
      <c r="T5" s="6">
        <f t="shared" si="3"/>
        <v>0.5</v>
      </c>
      <c r="U5" s="50">
        <f t="shared" si="4"/>
        <v>0.5</v>
      </c>
      <c r="V5" s="431"/>
      <c r="W5" s="431"/>
      <c r="X5" s="431"/>
      <c r="Y5" s="431"/>
      <c r="Z5" s="623"/>
      <c r="AA5" s="623"/>
      <c r="AB5" s="624"/>
    </row>
    <row r="6" spans="1:46" ht="58.9" customHeight="1" x14ac:dyDescent="0.2">
      <c r="A6" s="617"/>
      <c r="B6" s="620"/>
      <c r="C6" s="622"/>
      <c r="D6" s="622"/>
      <c r="E6" s="583"/>
      <c r="F6" s="610"/>
      <c r="G6" s="583"/>
      <c r="H6" s="583"/>
      <c r="I6" s="632"/>
      <c r="J6" s="626"/>
      <c r="K6" s="64">
        <v>0.5</v>
      </c>
      <c r="L6" s="63" t="s">
        <v>24</v>
      </c>
      <c r="M6" s="27">
        <v>0.75</v>
      </c>
      <c r="N6" s="27">
        <v>1</v>
      </c>
      <c r="O6" s="27">
        <v>1</v>
      </c>
      <c r="P6" s="33">
        <v>1</v>
      </c>
      <c r="Q6" s="59">
        <f t="shared" si="0"/>
        <v>0.375</v>
      </c>
      <c r="R6" s="59">
        <f t="shared" si="1"/>
        <v>0.5</v>
      </c>
      <c r="S6" s="59">
        <f>+SUM(O6:O6)*K6</f>
        <v>0.5</v>
      </c>
      <c r="T6" s="59">
        <f t="shared" si="3"/>
        <v>0.5</v>
      </c>
      <c r="U6" s="60">
        <f t="shared" si="4"/>
        <v>0.5</v>
      </c>
      <c r="V6" s="431"/>
      <c r="W6" s="431"/>
      <c r="X6" s="431"/>
      <c r="Y6" s="431"/>
      <c r="Z6" s="623"/>
      <c r="AA6" s="623"/>
      <c r="AB6" s="624"/>
    </row>
    <row r="7" spans="1:46" ht="56.25" customHeight="1" x14ac:dyDescent="0.2">
      <c r="A7" s="617"/>
      <c r="B7" s="620"/>
      <c r="C7" s="622" t="s">
        <v>103</v>
      </c>
      <c r="D7" s="627" t="s">
        <v>104</v>
      </c>
      <c r="E7" s="628" t="s">
        <v>105</v>
      </c>
      <c r="F7" s="630">
        <v>24</v>
      </c>
      <c r="G7" s="583" t="s">
        <v>106</v>
      </c>
      <c r="H7" s="583" t="s">
        <v>107</v>
      </c>
      <c r="I7" s="635">
        <f>+MAX(V7:Y18)</f>
        <v>1</v>
      </c>
      <c r="J7" s="589" t="s">
        <v>865</v>
      </c>
      <c r="K7" s="62">
        <v>0.17</v>
      </c>
      <c r="L7" s="25" t="s">
        <v>23</v>
      </c>
      <c r="M7" s="26">
        <v>0</v>
      </c>
      <c r="N7" s="26">
        <v>1</v>
      </c>
      <c r="O7" s="26">
        <v>1</v>
      </c>
      <c r="P7" s="26">
        <v>1</v>
      </c>
      <c r="Q7" s="6">
        <f t="shared" si="0"/>
        <v>0</v>
      </c>
      <c r="R7" s="6">
        <f t="shared" si="1"/>
        <v>0.17</v>
      </c>
      <c r="S7" s="6">
        <f t="shared" si="2"/>
        <v>0.17</v>
      </c>
      <c r="T7" s="6">
        <f t="shared" si="3"/>
        <v>0.17</v>
      </c>
      <c r="U7" s="50">
        <f t="shared" si="4"/>
        <v>0.17</v>
      </c>
      <c r="V7" s="430">
        <f>+Q8+Q10+Q12+Q14+Q16+Q18</f>
        <v>0</v>
      </c>
      <c r="W7" s="430">
        <f>+R8+R10+R12+R14+R16+R18</f>
        <v>0.17</v>
      </c>
      <c r="X7" s="430">
        <f>+S8+S10+S12+S14+S16+S18</f>
        <v>0.51</v>
      </c>
      <c r="Y7" s="430">
        <f>+T8+T10+T12+T14+T16+T18</f>
        <v>1</v>
      </c>
      <c r="Z7" s="623" t="s">
        <v>108</v>
      </c>
      <c r="AA7" s="623" t="s">
        <v>109</v>
      </c>
      <c r="AB7" s="624"/>
    </row>
    <row r="8" spans="1:46" ht="57" customHeight="1" x14ac:dyDescent="0.2">
      <c r="A8" s="617"/>
      <c r="B8" s="620"/>
      <c r="C8" s="622"/>
      <c r="D8" s="627"/>
      <c r="E8" s="629"/>
      <c r="F8" s="631"/>
      <c r="G8" s="583"/>
      <c r="H8" s="583"/>
      <c r="I8" s="636"/>
      <c r="J8" s="589"/>
      <c r="K8" s="64">
        <v>0.17</v>
      </c>
      <c r="L8" s="63" t="s">
        <v>24</v>
      </c>
      <c r="M8" s="27">
        <v>0</v>
      </c>
      <c r="N8" s="27">
        <v>0</v>
      </c>
      <c r="O8" s="27">
        <v>1</v>
      </c>
      <c r="P8" s="27">
        <v>1</v>
      </c>
      <c r="Q8" s="59">
        <f t="shared" si="0"/>
        <v>0</v>
      </c>
      <c r="R8" s="59">
        <f t="shared" si="1"/>
        <v>0</v>
      </c>
      <c r="S8" s="59">
        <f t="shared" si="2"/>
        <v>0.17</v>
      </c>
      <c r="T8" s="59">
        <f t="shared" si="3"/>
        <v>0.17</v>
      </c>
      <c r="U8" s="60">
        <f t="shared" si="4"/>
        <v>0.17</v>
      </c>
      <c r="V8" s="431"/>
      <c r="W8" s="431"/>
      <c r="X8" s="431"/>
      <c r="Y8" s="431"/>
      <c r="Z8" s="623"/>
      <c r="AA8" s="623"/>
      <c r="AB8" s="624"/>
    </row>
    <row r="9" spans="1:46" ht="57.75" customHeight="1" x14ac:dyDescent="0.2">
      <c r="A9" s="617"/>
      <c r="B9" s="620"/>
      <c r="C9" s="622"/>
      <c r="D9" s="627"/>
      <c r="E9" s="629"/>
      <c r="F9" s="631"/>
      <c r="G9" s="583"/>
      <c r="H9" s="583"/>
      <c r="I9" s="636"/>
      <c r="J9" s="589" t="s">
        <v>866</v>
      </c>
      <c r="K9" s="62">
        <v>0.17</v>
      </c>
      <c r="L9" s="25" t="s">
        <v>23</v>
      </c>
      <c r="M9" s="26">
        <v>0</v>
      </c>
      <c r="N9" s="26">
        <v>1</v>
      </c>
      <c r="O9" s="26">
        <v>1</v>
      </c>
      <c r="P9" s="26">
        <v>1</v>
      </c>
      <c r="Q9" s="6">
        <f t="shared" si="0"/>
        <v>0</v>
      </c>
      <c r="R9" s="6">
        <f t="shared" si="1"/>
        <v>0.17</v>
      </c>
      <c r="S9" s="6">
        <f t="shared" si="2"/>
        <v>0.17</v>
      </c>
      <c r="T9" s="6">
        <f t="shared" si="3"/>
        <v>0.17</v>
      </c>
      <c r="U9" s="50">
        <f t="shared" si="4"/>
        <v>0.17</v>
      </c>
      <c r="V9" s="431"/>
      <c r="W9" s="431"/>
      <c r="X9" s="431"/>
      <c r="Y9" s="431"/>
      <c r="Z9" s="623"/>
      <c r="AA9" s="623"/>
      <c r="AB9" s="624"/>
    </row>
    <row r="10" spans="1:46" ht="44.45" customHeight="1" x14ac:dyDescent="0.2">
      <c r="A10" s="617"/>
      <c r="B10" s="620"/>
      <c r="C10" s="622"/>
      <c r="D10" s="627"/>
      <c r="E10" s="629"/>
      <c r="F10" s="631"/>
      <c r="G10" s="583"/>
      <c r="H10" s="583"/>
      <c r="I10" s="636"/>
      <c r="J10" s="589"/>
      <c r="K10" s="64">
        <v>0.17</v>
      </c>
      <c r="L10" s="63" t="s">
        <v>24</v>
      </c>
      <c r="M10" s="27">
        <v>0</v>
      </c>
      <c r="N10" s="27">
        <v>0</v>
      </c>
      <c r="O10" s="27">
        <v>0</v>
      </c>
      <c r="P10" s="33">
        <v>1</v>
      </c>
      <c r="Q10" s="59">
        <f t="shared" si="0"/>
        <v>0</v>
      </c>
      <c r="R10" s="59">
        <f t="shared" si="1"/>
        <v>0</v>
      </c>
      <c r="S10" s="59">
        <f t="shared" si="2"/>
        <v>0</v>
      </c>
      <c r="T10" s="59">
        <f t="shared" si="3"/>
        <v>0.17</v>
      </c>
      <c r="U10" s="60">
        <f t="shared" si="4"/>
        <v>0.17</v>
      </c>
      <c r="V10" s="431"/>
      <c r="W10" s="431"/>
      <c r="X10" s="431"/>
      <c r="Y10" s="431"/>
      <c r="Z10" s="623"/>
      <c r="AA10" s="623"/>
      <c r="AB10" s="624"/>
    </row>
    <row r="11" spans="1:46" ht="44.45" customHeight="1" x14ac:dyDescent="0.2">
      <c r="A11" s="617"/>
      <c r="B11" s="620"/>
      <c r="C11" s="622"/>
      <c r="D11" s="627"/>
      <c r="E11" s="629"/>
      <c r="F11" s="631"/>
      <c r="G11" s="583"/>
      <c r="H11" s="583"/>
      <c r="I11" s="636"/>
      <c r="J11" s="589" t="s">
        <v>867</v>
      </c>
      <c r="K11" s="62">
        <v>0.17</v>
      </c>
      <c r="L11" s="25" t="s">
        <v>23</v>
      </c>
      <c r="M11" s="26">
        <v>0</v>
      </c>
      <c r="N11" s="26">
        <v>0</v>
      </c>
      <c r="O11" s="26">
        <v>1</v>
      </c>
      <c r="P11" s="26">
        <v>1</v>
      </c>
      <c r="Q11" s="6">
        <f t="shared" ref="Q11:Q16" si="5">+SUM(M11:M11)*K11</f>
        <v>0</v>
      </c>
      <c r="R11" s="6">
        <f t="shared" ref="R11:R16" si="6">+SUM(N11:N11)*K11</f>
        <v>0</v>
      </c>
      <c r="S11" s="6">
        <f t="shared" si="2"/>
        <v>0.17</v>
      </c>
      <c r="T11" s="6">
        <f t="shared" si="3"/>
        <v>0.17</v>
      </c>
      <c r="U11" s="50">
        <f t="shared" si="4"/>
        <v>0.17</v>
      </c>
      <c r="V11" s="431"/>
      <c r="W11" s="431"/>
      <c r="X11" s="431"/>
      <c r="Y11" s="431"/>
      <c r="Z11" s="623"/>
      <c r="AA11" s="623"/>
      <c r="AB11" s="624"/>
    </row>
    <row r="12" spans="1:46" ht="44.45" customHeight="1" x14ac:dyDescent="0.2">
      <c r="A12" s="617"/>
      <c r="B12" s="620"/>
      <c r="C12" s="622"/>
      <c r="D12" s="627"/>
      <c r="E12" s="629"/>
      <c r="F12" s="631"/>
      <c r="G12" s="583"/>
      <c r="H12" s="583"/>
      <c r="I12" s="636"/>
      <c r="J12" s="589"/>
      <c r="K12" s="64">
        <v>0.17</v>
      </c>
      <c r="L12" s="63" t="s">
        <v>24</v>
      </c>
      <c r="M12" s="27">
        <v>0</v>
      </c>
      <c r="N12" s="27">
        <v>0</v>
      </c>
      <c r="O12" s="27">
        <v>1</v>
      </c>
      <c r="P12" s="27">
        <v>1</v>
      </c>
      <c r="Q12" s="59">
        <f t="shared" si="5"/>
        <v>0</v>
      </c>
      <c r="R12" s="59">
        <f t="shared" si="6"/>
        <v>0</v>
      </c>
      <c r="S12" s="59">
        <f t="shared" si="2"/>
        <v>0.17</v>
      </c>
      <c r="T12" s="59">
        <f t="shared" si="3"/>
        <v>0.17</v>
      </c>
      <c r="U12" s="60">
        <f t="shared" si="4"/>
        <v>0.17</v>
      </c>
      <c r="V12" s="431"/>
      <c r="W12" s="431"/>
      <c r="X12" s="431"/>
      <c r="Y12" s="431"/>
      <c r="Z12" s="623"/>
      <c r="AA12" s="623"/>
      <c r="AB12" s="624"/>
    </row>
    <row r="13" spans="1:46" ht="44.45" customHeight="1" x14ac:dyDescent="0.2">
      <c r="A13" s="617"/>
      <c r="B13" s="620"/>
      <c r="C13" s="622"/>
      <c r="D13" s="627"/>
      <c r="E13" s="629"/>
      <c r="F13" s="631"/>
      <c r="G13" s="583"/>
      <c r="H13" s="583"/>
      <c r="I13" s="636"/>
      <c r="J13" s="589" t="s">
        <v>868</v>
      </c>
      <c r="K13" s="62">
        <v>0.17</v>
      </c>
      <c r="L13" s="25" t="s">
        <v>23</v>
      </c>
      <c r="M13" s="26">
        <v>0</v>
      </c>
      <c r="N13" s="26">
        <v>0</v>
      </c>
      <c r="O13" s="26">
        <v>1</v>
      </c>
      <c r="P13" s="26">
        <v>1</v>
      </c>
      <c r="Q13" s="6">
        <f t="shared" si="5"/>
        <v>0</v>
      </c>
      <c r="R13" s="6">
        <f t="shared" si="6"/>
        <v>0</v>
      </c>
      <c r="S13" s="6">
        <f t="shared" si="2"/>
        <v>0.17</v>
      </c>
      <c r="T13" s="6">
        <f t="shared" si="3"/>
        <v>0.17</v>
      </c>
      <c r="U13" s="50">
        <f t="shared" si="4"/>
        <v>0.17</v>
      </c>
      <c r="V13" s="431"/>
      <c r="W13" s="431"/>
      <c r="X13" s="431"/>
      <c r="Y13" s="431"/>
      <c r="Z13" s="623"/>
      <c r="AA13" s="623"/>
      <c r="AB13" s="624"/>
    </row>
    <row r="14" spans="1:46" ht="44.45" customHeight="1" x14ac:dyDescent="0.2">
      <c r="A14" s="617"/>
      <c r="B14" s="620"/>
      <c r="C14" s="622"/>
      <c r="D14" s="627"/>
      <c r="E14" s="629"/>
      <c r="F14" s="631"/>
      <c r="G14" s="583"/>
      <c r="H14" s="583"/>
      <c r="I14" s="636"/>
      <c r="J14" s="589"/>
      <c r="K14" s="64">
        <v>0.17</v>
      </c>
      <c r="L14" s="63" t="s">
        <v>24</v>
      </c>
      <c r="M14" s="27">
        <v>0</v>
      </c>
      <c r="N14" s="27">
        <v>1</v>
      </c>
      <c r="O14" s="27">
        <v>1</v>
      </c>
      <c r="P14" s="27">
        <v>1</v>
      </c>
      <c r="Q14" s="59">
        <f t="shared" si="5"/>
        <v>0</v>
      </c>
      <c r="R14" s="59">
        <f t="shared" si="6"/>
        <v>0.17</v>
      </c>
      <c r="S14" s="59">
        <f t="shared" si="2"/>
        <v>0.17</v>
      </c>
      <c r="T14" s="59">
        <f t="shared" si="3"/>
        <v>0.17</v>
      </c>
      <c r="U14" s="60">
        <f t="shared" si="4"/>
        <v>0.17</v>
      </c>
      <c r="V14" s="431"/>
      <c r="W14" s="431"/>
      <c r="X14" s="431"/>
      <c r="Y14" s="431"/>
      <c r="Z14" s="623"/>
      <c r="AA14" s="623"/>
      <c r="AB14" s="624"/>
    </row>
    <row r="15" spans="1:46" ht="44.45" customHeight="1" x14ac:dyDescent="0.2">
      <c r="A15" s="617"/>
      <c r="B15" s="620"/>
      <c r="C15" s="622"/>
      <c r="D15" s="627"/>
      <c r="E15" s="629"/>
      <c r="F15" s="631"/>
      <c r="G15" s="583"/>
      <c r="H15" s="583"/>
      <c r="I15" s="636"/>
      <c r="J15" s="589" t="s">
        <v>869</v>
      </c>
      <c r="K15" s="62">
        <v>0.16</v>
      </c>
      <c r="L15" s="25" t="s">
        <v>23</v>
      </c>
      <c r="M15" s="26">
        <v>0</v>
      </c>
      <c r="N15" s="26">
        <v>0</v>
      </c>
      <c r="O15" s="26">
        <v>0</v>
      </c>
      <c r="P15" s="26">
        <v>1</v>
      </c>
      <c r="Q15" s="6">
        <f t="shared" si="5"/>
        <v>0</v>
      </c>
      <c r="R15" s="6">
        <f t="shared" si="6"/>
        <v>0</v>
      </c>
      <c r="S15" s="6">
        <f t="shared" si="2"/>
        <v>0</v>
      </c>
      <c r="T15" s="6">
        <f t="shared" si="3"/>
        <v>0.16</v>
      </c>
      <c r="U15" s="50">
        <f t="shared" si="4"/>
        <v>0.16</v>
      </c>
      <c r="V15" s="431"/>
      <c r="W15" s="431"/>
      <c r="X15" s="431"/>
      <c r="Y15" s="431"/>
      <c r="Z15" s="623"/>
      <c r="AA15" s="623"/>
      <c r="AB15" s="624"/>
    </row>
    <row r="16" spans="1:46" ht="44.45" customHeight="1" x14ac:dyDescent="0.2">
      <c r="A16" s="617"/>
      <c r="B16" s="620"/>
      <c r="C16" s="622"/>
      <c r="D16" s="627"/>
      <c r="E16" s="629"/>
      <c r="F16" s="631"/>
      <c r="G16" s="583"/>
      <c r="H16" s="583"/>
      <c r="I16" s="636"/>
      <c r="J16" s="589"/>
      <c r="K16" s="64">
        <v>0.16</v>
      </c>
      <c r="L16" s="63" t="s">
        <v>24</v>
      </c>
      <c r="M16" s="27">
        <v>0</v>
      </c>
      <c r="N16" s="27">
        <v>0</v>
      </c>
      <c r="O16" s="27">
        <v>0</v>
      </c>
      <c r="P16" s="33">
        <v>1</v>
      </c>
      <c r="Q16" s="59">
        <f t="shared" si="5"/>
        <v>0</v>
      </c>
      <c r="R16" s="59">
        <f t="shared" si="6"/>
        <v>0</v>
      </c>
      <c r="S16" s="59">
        <f t="shared" si="2"/>
        <v>0</v>
      </c>
      <c r="T16" s="59">
        <f t="shared" si="3"/>
        <v>0.16</v>
      </c>
      <c r="U16" s="60">
        <f t="shared" si="4"/>
        <v>0.16</v>
      </c>
      <c r="V16" s="431"/>
      <c r="W16" s="431"/>
      <c r="X16" s="431"/>
      <c r="Y16" s="431"/>
      <c r="Z16" s="623"/>
      <c r="AA16" s="623"/>
      <c r="AB16" s="624"/>
    </row>
    <row r="17" spans="1:28" ht="38.450000000000003" customHeight="1" x14ac:dyDescent="0.2">
      <c r="A17" s="617"/>
      <c r="B17" s="620"/>
      <c r="C17" s="622"/>
      <c r="D17" s="627"/>
      <c r="E17" s="629"/>
      <c r="F17" s="631"/>
      <c r="G17" s="583"/>
      <c r="H17" s="583"/>
      <c r="I17" s="636"/>
      <c r="J17" s="589" t="s">
        <v>870</v>
      </c>
      <c r="K17" s="62">
        <v>0.16</v>
      </c>
      <c r="L17" s="25" t="s">
        <v>23</v>
      </c>
      <c r="M17" s="26">
        <v>0</v>
      </c>
      <c r="N17" s="26">
        <v>0</v>
      </c>
      <c r="O17" s="26">
        <v>0</v>
      </c>
      <c r="P17" s="26">
        <v>1</v>
      </c>
      <c r="Q17" s="6">
        <f t="shared" si="0"/>
        <v>0</v>
      </c>
      <c r="R17" s="6">
        <f t="shared" si="1"/>
        <v>0</v>
      </c>
      <c r="S17" s="6">
        <f t="shared" si="2"/>
        <v>0</v>
      </c>
      <c r="T17" s="6">
        <f t="shared" si="3"/>
        <v>0.16</v>
      </c>
      <c r="U17" s="50">
        <f t="shared" si="4"/>
        <v>0.16</v>
      </c>
      <c r="V17" s="431"/>
      <c r="W17" s="431"/>
      <c r="X17" s="431"/>
      <c r="Y17" s="431"/>
      <c r="Z17" s="623"/>
      <c r="AA17" s="623"/>
      <c r="AB17" s="624"/>
    </row>
    <row r="18" spans="1:28" ht="32.450000000000003" customHeight="1" x14ac:dyDescent="0.2">
      <c r="A18" s="617"/>
      <c r="B18" s="620"/>
      <c r="C18" s="622"/>
      <c r="D18" s="627"/>
      <c r="E18" s="629"/>
      <c r="F18" s="631"/>
      <c r="G18" s="583"/>
      <c r="H18" s="583"/>
      <c r="I18" s="636"/>
      <c r="J18" s="589"/>
      <c r="K18" s="64">
        <v>0.16</v>
      </c>
      <c r="L18" s="63" t="s">
        <v>24</v>
      </c>
      <c r="M18" s="27">
        <v>0</v>
      </c>
      <c r="N18" s="27">
        <v>0</v>
      </c>
      <c r="O18" s="27">
        <v>0</v>
      </c>
      <c r="P18" s="33">
        <v>1</v>
      </c>
      <c r="Q18" s="59">
        <f t="shared" si="0"/>
        <v>0</v>
      </c>
      <c r="R18" s="59">
        <f t="shared" si="1"/>
        <v>0</v>
      </c>
      <c r="S18" s="59">
        <f t="shared" si="2"/>
        <v>0</v>
      </c>
      <c r="T18" s="59">
        <f t="shared" si="3"/>
        <v>0.16</v>
      </c>
      <c r="U18" s="60">
        <f t="shared" si="4"/>
        <v>0.16</v>
      </c>
      <c r="V18" s="431"/>
      <c r="W18" s="431"/>
      <c r="X18" s="431"/>
      <c r="Y18" s="431"/>
      <c r="Z18" s="623"/>
      <c r="AA18" s="623"/>
      <c r="AB18" s="624"/>
    </row>
    <row r="19" spans="1:28" ht="33.75" customHeight="1" x14ac:dyDescent="0.2">
      <c r="A19" s="617"/>
      <c r="B19" s="620"/>
      <c r="C19" s="622" t="s">
        <v>110</v>
      </c>
      <c r="D19" s="622" t="s">
        <v>111</v>
      </c>
      <c r="E19" s="630" t="s">
        <v>112</v>
      </c>
      <c r="F19" s="630">
        <v>25</v>
      </c>
      <c r="G19" s="634" t="s">
        <v>113</v>
      </c>
      <c r="H19" s="634" t="s">
        <v>114</v>
      </c>
      <c r="I19" s="632">
        <f>+MAX(V19:Y24)</f>
        <v>0.625</v>
      </c>
      <c r="J19" s="640" t="s">
        <v>115</v>
      </c>
      <c r="K19" s="106">
        <v>0.5</v>
      </c>
      <c r="L19" s="25" t="s">
        <v>23</v>
      </c>
      <c r="M19" s="107">
        <v>0.5</v>
      </c>
      <c r="N19" s="107">
        <v>0.5</v>
      </c>
      <c r="O19" s="107">
        <v>1</v>
      </c>
      <c r="P19" s="108">
        <v>1</v>
      </c>
      <c r="Q19" s="6">
        <f t="shared" si="0"/>
        <v>0.25</v>
      </c>
      <c r="R19" s="6">
        <f t="shared" si="1"/>
        <v>0.25</v>
      </c>
      <c r="S19" s="6">
        <f t="shared" si="2"/>
        <v>0.5</v>
      </c>
      <c r="T19" s="6">
        <f t="shared" si="3"/>
        <v>0.5</v>
      </c>
      <c r="U19" s="50">
        <f t="shared" si="4"/>
        <v>0.5</v>
      </c>
      <c r="V19" s="430">
        <f>+Q20+Q22+Q24</f>
        <v>0.25</v>
      </c>
      <c r="W19" s="430">
        <f>+R20+R22+R24</f>
        <v>0.25</v>
      </c>
      <c r="X19" s="430">
        <f>+S20+S22+S24</f>
        <v>0.5</v>
      </c>
      <c r="Y19" s="430">
        <f>+T20+T22+T24</f>
        <v>0.625</v>
      </c>
      <c r="Z19" s="453" t="s">
        <v>116</v>
      </c>
      <c r="AA19" s="637" t="s">
        <v>117</v>
      </c>
      <c r="AB19" s="624"/>
    </row>
    <row r="20" spans="1:28" ht="37.9" customHeight="1" x14ac:dyDescent="0.2">
      <c r="A20" s="617"/>
      <c r="B20" s="620"/>
      <c r="C20" s="622"/>
      <c r="D20" s="622"/>
      <c r="E20" s="631"/>
      <c r="F20" s="631"/>
      <c r="G20" s="634"/>
      <c r="H20" s="634"/>
      <c r="I20" s="632"/>
      <c r="J20" s="640"/>
      <c r="K20" s="67">
        <v>0.5</v>
      </c>
      <c r="L20" s="63" t="s">
        <v>24</v>
      </c>
      <c r="M20" s="27">
        <v>0.5</v>
      </c>
      <c r="N20" s="27">
        <v>0.5</v>
      </c>
      <c r="O20" s="27">
        <v>1</v>
      </c>
      <c r="P20" s="33">
        <v>1</v>
      </c>
      <c r="Q20" s="59">
        <f t="shared" si="0"/>
        <v>0.25</v>
      </c>
      <c r="R20" s="59">
        <f t="shared" si="1"/>
        <v>0.25</v>
      </c>
      <c r="S20" s="59">
        <f>+SUM(O20:O20)*K20</f>
        <v>0.5</v>
      </c>
      <c r="T20" s="59">
        <f t="shared" si="3"/>
        <v>0.5</v>
      </c>
      <c r="U20" s="60">
        <f t="shared" si="4"/>
        <v>0.5</v>
      </c>
      <c r="V20" s="431"/>
      <c r="W20" s="431"/>
      <c r="X20" s="431"/>
      <c r="Y20" s="431"/>
      <c r="Z20" s="449"/>
      <c r="AA20" s="638"/>
      <c r="AB20" s="624"/>
    </row>
    <row r="21" spans="1:28" ht="37.15" customHeight="1" x14ac:dyDescent="0.2">
      <c r="A21" s="617"/>
      <c r="B21" s="620"/>
      <c r="C21" s="622"/>
      <c r="D21" s="622"/>
      <c r="E21" s="631"/>
      <c r="F21" s="631"/>
      <c r="G21" s="634"/>
      <c r="H21" s="634"/>
      <c r="I21" s="632"/>
      <c r="J21" s="639" t="s">
        <v>118</v>
      </c>
      <c r="K21" s="106">
        <v>0.25</v>
      </c>
      <c r="L21" s="25" t="s">
        <v>23</v>
      </c>
      <c r="M21" s="26">
        <v>0</v>
      </c>
      <c r="N21" s="26">
        <v>0</v>
      </c>
      <c r="O21" s="26">
        <v>1</v>
      </c>
      <c r="P21" s="32">
        <v>1</v>
      </c>
      <c r="Q21" s="6">
        <f t="shared" si="0"/>
        <v>0</v>
      </c>
      <c r="R21" s="6">
        <f t="shared" si="1"/>
        <v>0</v>
      </c>
      <c r="S21" s="6">
        <f t="shared" si="2"/>
        <v>0.25</v>
      </c>
      <c r="T21" s="6">
        <f t="shared" si="3"/>
        <v>0.25</v>
      </c>
      <c r="U21" s="50">
        <f t="shared" si="4"/>
        <v>0.25</v>
      </c>
      <c r="V21" s="431"/>
      <c r="W21" s="431"/>
      <c r="X21" s="431"/>
      <c r="Y21" s="431"/>
      <c r="Z21" s="453" t="s">
        <v>119</v>
      </c>
      <c r="AA21" s="453" t="s">
        <v>120</v>
      </c>
      <c r="AB21" s="624"/>
    </row>
    <row r="22" spans="1:28" ht="30" customHeight="1" x14ac:dyDescent="0.2">
      <c r="A22" s="617"/>
      <c r="B22" s="620"/>
      <c r="C22" s="622"/>
      <c r="D22" s="622"/>
      <c r="E22" s="631"/>
      <c r="F22" s="631"/>
      <c r="G22" s="634"/>
      <c r="H22" s="634"/>
      <c r="I22" s="632"/>
      <c r="J22" s="639"/>
      <c r="K22" s="67">
        <v>0.25</v>
      </c>
      <c r="L22" s="63" t="s">
        <v>24</v>
      </c>
      <c r="M22" s="27">
        <v>0</v>
      </c>
      <c r="N22" s="27">
        <v>0</v>
      </c>
      <c r="O22" s="27">
        <v>0</v>
      </c>
      <c r="P22" s="33">
        <v>0.5</v>
      </c>
      <c r="Q22" s="59">
        <f t="shared" si="0"/>
        <v>0</v>
      </c>
      <c r="R22" s="59">
        <f t="shared" si="1"/>
        <v>0</v>
      </c>
      <c r="S22" s="59">
        <f t="shared" si="2"/>
        <v>0</v>
      </c>
      <c r="T22" s="59">
        <f t="shared" si="3"/>
        <v>0.125</v>
      </c>
      <c r="U22" s="60">
        <f t="shared" si="4"/>
        <v>0.125</v>
      </c>
      <c r="V22" s="431"/>
      <c r="W22" s="431"/>
      <c r="X22" s="431"/>
      <c r="Y22" s="431"/>
      <c r="Z22" s="448"/>
      <c r="AA22" s="448"/>
      <c r="AB22" s="624"/>
    </row>
    <row r="23" spans="1:28" ht="33.75" customHeight="1" x14ac:dyDescent="0.2">
      <c r="A23" s="617"/>
      <c r="B23" s="620"/>
      <c r="C23" s="622"/>
      <c r="D23" s="622"/>
      <c r="E23" s="631"/>
      <c r="F23" s="631"/>
      <c r="G23" s="634"/>
      <c r="H23" s="634"/>
      <c r="I23" s="632"/>
      <c r="J23" s="640" t="s">
        <v>121</v>
      </c>
      <c r="K23" s="106">
        <v>0.25</v>
      </c>
      <c r="L23" s="25" t="s">
        <v>23</v>
      </c>
      <c r="M23" s="26">
        <v>0</v>
      </c>
      <c r="N23" s="26">
        <v>0</v>
      </c>
      <c r="O23" s="26">
        <v>0</v>
      </c>
      <c r="P23" s="32">
        <v>1</v>
      </c>
      <c r="Q23" s="6">
        <f t="shared" si="0"/>
        <v>0</v>
      </c>
      <c r="R23" s="6">
        <f t="shared" si="1"/>
        <v>0</v>
      </c>
      <c r="S23" s="6">
        <f t="shared" si="2"/>
        <v>0</v>
      </c>
      <c r="T23" s="6">
        <f t="shared" si="3"/>
        <v>0.25</v>
      </c>
      <c r="U23" s="50">
        <f t="shared" si="4"/>
        <v>0.25</v>
      </c>
      <c r="V23" s="431"/>
      <c r="W23" s="431"/>
      <c r="X23" s="431"/>
      <c r="Y23" s="431"/>
      <c r="Z23" s="448"/>
      <c r="AA23" s="448"/>
      <c r="AB23" s="624"/>
    </row>
    <row r="24" spans="1:28" ht="45.6" customHeight="1" x14ac:dyDescent="0.2">
      <c r="A24" s="617"/>
      <c r="B24" s="620"/>
      <c r="C24" s="622"/>
      <c r="D24" s="622"/>
      <c r="E24" s="633"/>
      <c r="F24" s="633"/>
      <c r="G24" s="634"/>
      <c r="H24" s="634"/>
      <c r="I24" s="632"/>
      <c r="J24" s="640"/>
      <c r="K24" s="67">
        <v>0.25</v>
      </c>
      <c r="L24" s="63" t="s">
        <v>24</v>
      </c>
      <c r="M24" s="27">
        <v>0</v>
      </c>
      <c r="N24" s="27">
        <v>0</v>
      </c>
      <c r="O24" s="27">
        <v>0</v>
      </c>
      <c r="P24" s="33">
        <v>0</v>
      </c>
      <c r="Q24" s="59">
        <f t="shared" si="0"/>
        <v>0</v>
      </c>
      <c r="R24" s="59">
        <f t="shared" si="1"/>
        <v>0</v>
      </c>
      <c r="S24" s="59">
        <f t="shared" si="2"/>
        <v>0</v>
      </c>
      <c r="T24" s="59">
        <f t="shared" si="3"/>
        <v>0</v>
      </c>
      <c r="U24" s="60">
        <f t="shared" si="4"/>
        <v>0</v>
      </c>
      <c r="V24" s="461"/>
      <c r="W24" s="461"/>
      <c r="X24" s="461"/>
      <c r="Y24" s="461"/>
      <c r="Z24" s="449"/>
      <c r="AA24" s="449"/>
      <c r="AB24" s="624"/>
    </row>
    <row r="25" spans="1:28" ht="33.75" customHeight="1" x14ac:dyDescent="0.2">
      <c r="A25" s="617"/>
      <c r="B25" s="620"/>
      <c r="C25" s="643" t="s">
        <v>122</v>
      </c>
      <c r="D25" s="644" t="s">
        <v>123</v>
      </c>
      <c r="E25" s="630" t="s">
        <v>124</v>
      </c>
      <c r="F25" s="630">
        <v>26</v>
      </c>
      <c r="G25" s="634" t="s">
        <v>125</v>
      </c>
      <c r="H25" s="634" t="s">
        <v>126</v>
      </c>
      <c r="I25" s="632">
        <f>+MAX(V25:Y28)</f>
        <v>0.12</v>
      </c>
      <c r="J25" s="640" t="s">
        <v>282</v>
      </c>
      <c r="K25" s="65">
        <v>0.6</v>
      </c>
      <c r="L25" s="25" t="s">
        <v>23</v>
      </c>
      <c r="M25" s="26">
        <v>0</v>
      </c>
      <c r="N25" s="26">
        <v>0</v>
      </c>
      <c r="O25" s="26">
        <v>1</v>
      </c>
      <c r="P25" s="32">
        <v>1</v>
      </c>
      <c r="Q25" s="6">
        <f t="shared" si="0"/>
        <v>0</v>
      </c>
      <c r="R25" s="6">
        <f t="shared" si="1"/>
        <v>0</v>
      </c>
      <c r="S25" s="6">
        <f t="shared" si="2"/>
        <v>0.6</v>
      </c>
      <c r="T25" s="6">
        <f t="shared" si="3"/>
        <v>0.6</v>
      </c>
      <c r="U25" s="50">
        <f t="shared" si="4"/>
        <v>0.6</v>
      </c>
      <c r="V25" s="430">
        <f>+Q26+Q28</f>
        <v>0</v>
      </c>
      <c r="W25" s="430">
        <f>+R26+R28</f>
        <v>0</v>
      </c>
      <c r="X25" s="430">
        <f>+S26+S28</f>
        <v>0.12</v>
      </c>
      <c r="Y25" s="430">
        <f>+T26+T28</f>
        <v>0.12</v>
      </c>
      <c r="Z25" s="623" t="s">
        <v>108</v>
      </c>
      <c r="AA25" s="623" t="s">
        <v>127</v>
      </c>
      <c r="AB25" s="624"/>
    </row>
    <row r="26" spans="1:28" ht="39" customHeight="1" x14ac:dyDescent="0.2">
      <c r="A26" s="617"/>
      <c r="B26" s="620"/>
      <c r="C26" s="643"/>
      <c r="D26" s="644"/>
      <c r="E26" s="631"/>
      <c r="F26" s="631"/>
      <c r="G26" s="634"/>
      <c r="H26" s="634"/>
      <c r="I26" s="632"/>
      <c r="J26" s="640"/>
      <c r="K26" s="67">
        <v>0.6</v>
      </c>
      <c r="L26" s="63" t="s">
        <v>24</v>
      </c>
      <c r="M26" s="27">
        <v>0</v>
      </c>
      <c r="N26" s="27">
        <v>0</v>
      </c>
      <c r="O26" s="27">
        <v>0.2</v>
      </c>
      <c r="P26" s="33">
        <v>0.2</v>
      </c>
      <c r="Q26" s="27">
        <f t="shared" si="0"/>
        <v>0</v>
      </c>
      <c r="R26" s="59">
        <v>0</v>
      </c>
      <c r="S26" s="59">
        <f t="shared" si="2"/>
        <v>0.12</v>
      </c>
      <c r="T26" s="59">
        <f t="shared" si="3"/>
        <v>0.12</v>
      </c>
      <c r="U26" s="60">
        <f t="shared" si="4"/>
        <v>0.12</v>
      </c>
      <c r="V26" s="431"/>
      <c r="W26" s="431"/>
      <c r="X26" s="431"/>
      <c r="Y26" s="431"/>
      <c r="Z26" s="623"/>
      <c r="AA26" s="623"/>
      <c r="AB26" s="624"/>
    </row>
    <row r="27" spans="1:28" ht="33.75" customHeight="1" x14ac:dyDescent="0.2">
      <c r="A27" s="617"/>
      <c r="B27" s="620"/>
      <c r="C27" s="643"/>
      <c r="D27" s="644"/>
      <c r="E27" s="631"/>
      <c r="F27" s="631"/>
      <c r="G27" s="634"/>
      <c r="H27" s="634"/>
      <c r="I27" s="632"/>
      <c r="J27" s="640" t="s">
        <v>128</v>
      </c>
      <c r="K27" s="65">
        <v>0.4</v>
      </c>
      <c r="L27" s="25" t="s">
        <v>23</v>
      </c>
      <c r="M27" s="26">
        <v>0</v>
      </c>
      <c r="N27" s="26">
        <v>0</v>
      </c>
      <c r="O27" s="26">
        <v>0</v>
      </c>
      <c r="P27" s="32">
        <v>1</v>
      </c>
      <c r="Q27" s="6">
        <f t="shared" si="0"/>
        <v>0</v>
      </c>
      <c r="R27" s="6">
        <f t="shared" si="1"/>
        <v>0</v>
      </c>
      <c r="S27" s="6">
        <f t="shared" si="2"/>
        <v>0</v>
      </c>
      <c r="T27" s="6">
        <f t="shared" si="3"/>
        <v>0.4</v>
      </c>
      <c r="U27" s="50">
        <f t="shared" si="4"/>
        <v>0.4</v>
      </c>
      <c r="V27" s="431"/>
      <c r="W27" s="431"/>
      <c r="X27" s="431"/>
      <c r="Y27" s="431"/>
      <c r="Z27" s="623"/>
      <c r="AA27" s="623"/>
      <c r="AB27" s="624"/>
    </row>
    <row r="28" spans="1:28" ht="33.75" customHeight="1" x14ac:dyDescent="0.2">
      <c r="A28" s="617"/>
      <c r="B28" s="620"/>
      <c r="C28" s="643"/>
      <c r="D28" s="644"/>
      <c r="E28" s="631"/>
      <c r="F28" s="631"/>
      <c r="G28" s="634"/>
      <c r="H28" s="634"/>
      <c r="I28" s="632"/>
      <c r="J28" s="640"/>
      <c r="K28" s="67">
        <v>0.4</v>
      </c>
      <c r="L28" s="63" t="s">
        <v>24</v>
      </c>
      <c r="M28" s="27">
        <v>0</v>
      </c>
      <c r="N28" s="27">
        <v>0</v>
      </c>
      <c r="O28" s="27">
        <v>0</v>
      </c>
      <c r="P28" s="33">
        <v>0</v>
      </c>
      <c r="Q28" s="59">
        <f t="shared" si="0"/>
        <v>0</v>
      </c>
      <c r="R28" s="59">
        <v>0</v>
      </c>
      <c r="S28" s="59">
        <f t="shared" si="2"/>
        <v>0</v>
      </c>
      <c r="T28" s="59">
        <f t="shared" si="3"/>
        <v>0</v>
      </c>
      <c r="U28" s="60">
        <f t="shared" si="4"/>
        <v>0</v>
      </c>
      <c r="V28" s="431"/>
      <c r="W28" s="431"/>
      <c r="X28" s="431"/>
      <c r="Y28" s="431"/>
      <c r="Z28" s="623"/>
      <c r="AA28" s="623"/>
      <c r="AB28" s="624"/>
    </row>
    <row r="29" spans="1:28" ht="33.75" customHeight="1" x14ac:dyDescent="0.2">
      <c r="A29" s="617"/>
      <c r="B29" s="620"/>
      <c r="C29" s="641" t="s">
        <v>129</v>
      </c>
      <c r="D29" s="641" t="s">
        <v>130</v>
      </c>
      <c r="E29" s="630" t="s">
        <v>131</v>
      </c>
      <c r="F29" s="630">
        <v>27</v>
      </c>
      <c r="G29" s="634" t="s">
        <v>132</v>
      </c>
      <c r="H29" s="634" t="s">
        <v>133</v>
      </c>
      <c r="I29" s="632">
        <f>+MAX(V29:Y34)</f>
        <v>1</v>
      </c>
      <c r="J29" s="640" t="s">
        <v>134</v>
      </c>
      <c r="K29" s="65">
        <v>0.4</v>
      </c>
      <c r="L29" s="25" t="s">
        <v>23</v>
      </c>
      <c r="M29" s="26">
        <v>0.25</v>
      </c>
      <c r="N29" s="26">
        <v>0.5</v>
      </c>
      <c r="O29" s="26">
        <v>0.75</v>
      </c>
      <c r="P29" s="32">
        <v>1</v>
      </c>
      <c r="Q29" s="6">
        <f t="shared" si="0"/>
        <v>0.1</v>
      </c>
      <c r="R29" s="6">
        <f t="shared" si="1"/>
        <v>0.2</v>
      </c>
      <c r="S29" s="6">
        <f t="shared" si="2"/>
        <v>0.30000000000000004</v>
      </c>
      <c r="T29" s="6">
        <f t="shared" si="3"/>
        <v>0.4</v>
      </c>
      <c r="U29" s="50">
        <f t="shared" si="4"/>
        <v>0.4</v>
      </c>
      <c r="V29" s="430">
        <f>+Q30+Q32+Q34</f>
        <v>0.25</v>
      </c>
      <c r="W29" s="430">
        <f>+R30+R32+R34</f>
        <v>0.5</v>
      </c>
      <c r="X29" s="430">
        <f>+S30+S32+S34</f>
        <v>0.82500000000000007</v>
      </c>
      <c r="Y29" s="430">
        <f>+T30+T32+T34</f>
        <v>1</v>
      </c>
      <c r="Z29" s="453" t="s">
        <v>135</v>
      </c>
      <c r="AA29" s="453" t="s">
        <v>136</v>
      </c>
      <c r="AB29" s="624"/>
    </row>
    <row r="30" spans="1:28" ht="34.15" customHeight="1" x14ac:dyDescent="0.2">
      <c r="A30" s="617"/>
      <c r="B30" s="620"/>
      <c r="C30" s="641"/>
      <c r="D30" s="641"/>
      <c r="E30" s="631"/>
      <c r="F30" s="631"/>
      <c r="G30" s="634"/>
      <c r="H30" s="634"/>
      <c r="I30" s="632"/>
      <c r="J30" s="640"/>
      <c r="K30" s="67">
        <v>0.4</v>
      </c>
      <c r="L30" s="63" t="s">
        <v>24</v>
      </c>
      <c r="M30" s="27">
        <v>0.25</v>
      </c>
      <c r="N30" s="27">
        <v>0.5</v>
      </c>
      <c r="O30" s="27">
        <v>0.75</v>
      </c>
      <c r="P30" s="33">
        <v>1</v>
      </c>
      <c r="Q30" s="59">
        <f t="shared" si="0"/>
        <v>0.1</v>
      </c>
      <c r="R30" s="59">
        <f t="shared" si="1"/>
        <v>0.2</v>
      </c>
      <c r="S30" s="59">
        <f t="shared" si="2"/>
        <v>0.30000000000000004</v>
      </c>
      <c r="T30" s="59">
        <f t="shared" si="3"/>
        <v>0.4</v>
      </c>
      <c r="U30" s="60">
        <f t="shared" si="4"/>
        <v>0.4</v>
      </c>
      <c r="V30" s="431"/>
      <c r="W30" s="431"/>
      <c r="X30" s="431"/>
      <c r="Y30" s="431"/>
      <c r="Z30" s="448"/>
      <c r="AA30" s="448"/>
      <c r="AB30" s="624"/>
    </row>
    <row r="31" spans="1:28" ht="33.75" customHeight="1" x14ac:dyDescent="0.2">
      <c r="A31" s="617"/>
      <c r="B31" s="620"/>
      <c r="C31" s="641"/>
      <c r="D31" s="641"/>
      <c r="E31" s="631"/>
      <c r="F31" s="631"/>
      <c r="G31" s="634"/>
      <c r="H31" s="634"/>
      <c r="I31" s="632"/>
      <c r="J31" s="640" t="s">
        <v>137</v>
      </c>
      <c r="K31" s="65">
        <v>0.3</v>
      </c>
      <c r="L31" s="25" t="s">
        <v>23</v>
      </c>
      <c r="M31" s="26">
        <v>0.25</v>
      </c>
      <c r="N31" s="26">
        <v>0.5</v>
      </c>
      <c r="O31" s="26">
        <v>0.75</v>
      </c>
      <c r="P31" s="32">
        <v>1</v>
      </c>
      <c r="Q31" s="6">
        <f t="shared" si="0"/>
        <v>7.4999999999999997E-2</v>
      </c>
      <c r="R31" s="6">
        <f t="shared" si="1"/>
        <v>0.15</v>
      </c>
      <c r="S31" s="6">
        <f t="shared" si="2"/>
        <v>0.22499999999999998</v>
      </c>
      <c r="T31" s="6">
        <f t="shared" si="3"/>
        <v>0.3</v>
      </c>
      <c r="U31" s="50">
        <f t="shared" si="4"/>
        <v>0.3</v>
      </c>
      <c r="V31" s="431"/>
      <c r="W31" s="431"/>
      <c r="X31" s="431"/>
      <c r="Y31" s="431"/>
      <c r="Z31" s="448"/>
      <c r="AA31" s="448"/>
      <c r="AB31" s="624"/>
    </row>
    <row r="32" spans="1:28" ht="33.75" customHeight="1" x14ac:dyDescent="0.2">
      <c r="A32" s="617"/>
      <c r="B32" s="620"/>
      <c r="C32" s="641"/>
      <c r="D32" s="641"/>
      <c r="E32" s="631"/>
      <c r="F32" s="631"/>
      <c r="G32" s="634"/>
      <c r="H32" s="634"/>
      <c r="I32" s="632"/>
      <c r="J32" s="640"/>
      <c r="K32" s="67">
        <v>0.3</v>
      </c>
      <c r="L32" s="63" t="s">
        <v>24</v>
      </c>
      <c r="M32" s="27">
        <v>0.25</v>
      </c>
      <c r="N32" s="27">
        <v>0.5</v>
      </c>
      <c r="O32" s="27">
        <v>1</v>
      </c>
      <c r="P32" s="33">
        <v>1</v>
      </c>
      <c r="Q32" s="59">
        <f t="shared" si="0"/>
        <v>7.4999999999999997E-2</v>
      </c>
      <c r="R32" s="59">
        <f t="shared" si="1"/>
        <v>0.15</v>
      </c>
      <c r="S32" s="59">
        <f t="shared" si="2"/>
        <v>0.3</v>
      </c>
      <c r="T32" s="59">
        <f t="shared" si="3"/>
        <v>0.3</v>
      </c>
      <c r="U32" s="60">
        <f t="shared" si="4"/>
        <v>0.3</v>
      </c>
      <c r="V32" s="431"/>
      <c r="W32" s="431"/>
      <c r="X32" s="431"/>
      <c r="Y32" s="431"/>
      <c r="Z32" s="448"/>
      <c r="AA32" s="448"/>
      <c r="AB32" s="624"/>
    </row>
    <row r="33" spans="1:28" ht="33.75" customHeight="1" x14ac:dyDescent="0.2">
      <c r="A33" s="617"/>
      <c r="B33" s="620"/>
      <c r="C33" s="641"/>
      <c r="D33" s="641"/>
      <c r="E33" s="631"/>
      <c r="F33" s="631"/>
      <c r="G33" s="634"/>
      <c r="H33" s="634"/>
      <c r="I33" s="632"/>
      <c r="J33" s="640" t="s">
        <v>138</v>
      </c>
      <c r="K33" s="65">
        <v>0.3</v>
      </c>
      <c r="L33" s="25" t="s">
        <v>23</v>
      </c>
      <c r="M33" s="26">
        <v>0.25</v>
      </c>
      <c r="N33" s="26">
        <v>0.5</v>
      </c>
      <c r="O33" s="26">
        <v>0.75</v>
      </c>
      <c r="P33" s="32">
        <v>1</v>
      </c>
      <c r="Q33" s="6">
        <f t="shared" si="0"/>
        <v>7.4999999999999997E-2</v>
      </c>
      <c r="R33" s="6">
        <f t="shared" si="1"/>
        <v>0.15</v>
      </c>
      <c r="S33" s="6">
        <f t="shared" si="2"/>
        <v>0.22499999999999998</v>
      </c>
      <c r="T33" s="6">
        <f t="shared" si="3"/>
        <v>0.3</v>
      </c>
      <c r="U33" s="50">
        <f t="shared" si="4"/>
        <v>0.3</v>
      </c>
      <c r="V33" s="431"/>
      <c r="W33" s="431"/>
      <c r="X33" s="431"/>
      <c r="Y33" s="431"/>
      <c r="Z33" s="448"/>
      <c r="AA33" s="448"/>
      <c r="AB33" s="624"/>
    </row>
    <row r="34" spans="1:28" ht="35.450000000000003" customHeight="1" x14ac:dyDescent="0.2">
      <c r="A34" s="617"/>
      <c r="B34" s="620"/>
      <c r="C34" s="641"/>
      <c r="D34" s="641"/>
      <c r="E34" s="631"/>
      <c r="F34" s="631"/>
      <c r="G34" s="630"/>
      <c r="H34" s="630"/>
      <c r="I34" s="635"/>
      <c r="J34" s="652"/>
      <c r="K34" s="78">
        <v>0.3</v>
      </c>
      <c r="L34" s="79" t="s">
        <v>24</v>
      </c>
      <c r="M34" s="80">
        <v>0.25</v>
      </c>
      <c r="N34" s="80">
        <v>0.5</v>
      </c>
      <c r="O34" s="80">
        <v>0.75</v>
      </c>
      <c r="P34" s="33">
        <v>1</v>
      </c>
      <c r="Q34" s="75">
        <f t="shared" si="0"/>
        <v>7.4999999999999997E-2</v>
      </c>
      <c r="R34" s="75">
        <f t="shared" si="1"/>
        <v>0.15</v>
      </c>
      <c r="S34" s="75">
        <f t="shared" si="2"/>
        <v>0.22499999999999998</v>
      </c>
      <c r="T34" s="75">
        <f t="shared" si="3"/>
        <v>0.3</v>
      </c>
      <c r="U34" s="74">
        <f t="shared" si="4"/>
        <v>0.3</v>
      </c>
      <c r="V34" s="431"/>
      <c r="W34" s="431"/>
      <c r="X34" s="431"/>
      <c r="Y34" s="431"/>
      <c r="Z34" s="448"/>
      <c r="AA34" s="448"/>
      <c r="AB34" s="624"/>
    </row>
    <row r="35" spans="1:28" ht="50.45" customHeight="1" x14ac:dyDescent="0.2">
      <c r="A35" s="617"/>
      <c r="B35" s="620"/>
      <c r="C35" s="641"/>
      <c r="D35" s="641"/>
      <c r="E35" s="645" t="s">
        <v>139</v>
      </c>
      <c r="F35" s="645">
        <v>28</v>
      </c>
      <c r="G35" s="645" t="s">
        <v>140</v>
      </c>
      <c r="H35" s="645" t="s">
        <v>141</v>
      </c>
      <c r="I35" s="648">
        <f>+MAX(V35:Y40)</f>
        <v>1</v>
      </c>
      <c r="J35" s="650" t="s">
        <v>142</v>
      </c>
      <c r="K35" s="82">
        <v>0.4</v>
      </c>
      <c r="L35" s="25" t="s">
        <v>23</v>
      </c>
      <c r="M35" s="26">
        <v>0.25</v>
      </c>
      <c r="N35" s="26">
        <v>0.5</v>
      </c>
      <c r="O35" s="26">
        <v>0.75</v>
      </c>
      <c r="P35" s="32">
        <v>1</v>
      </c>
      <c r="Q35" s="6">
        <f t="shared" si="0"/>
        <v>0.1</v>
      </c>
      <c r="R35" s="6">
        <f t="shared" si="1"/>
        <v>0.2</v>
      </c>
      <c r="S35" s="6">
        <f t="shared" si="2"/>
        <v>0.30000000000000004</v>
      </c>
      <c r="T35" s="6">
        <f t="shared" si="3"/>
        <v>0.4</v>
      </c>
      <c r="U35" s="50">
        <f t="shared" si="4"/>
        <v>0.4</v>
      </c>
      <c r="V35" s="430">
        <f>+Q36+Q38+Q40</f>
        <v>0.25</v>
      </c>
      <c r="W35" s="430">
        <f>+R36+R38+R40</f>
        <v>0.5</v>
      </c>
      <c r="X35" s="430">
        <f>+S36+S38+S40</f>
        <v>0.82500000000000007</v>
      </c>
      <c r="Y35" s="430">
        <f>+T36+T38+T40</f>
        <v>1</v>
      </c>
      <c r="Z35" s="448"/>
      <c r="AA35" s="448"/>
      <c r="AB35" s="624"/>
    </row>
    <row r="36" spans="1:28" ht="39.6" customHeight="1" x14ac:dyDescent="0.2">
      <c r="A36" s="617"/>
      <c r="B36" s="620"/>
      <c r="C36" s="641"/>
      <c r="D36" s="641"/>
      <c r="E36" s="646"/>
      <c r="F36" s="646"/>
      <c r="G36" s="646"/>
      <c r="H36" s="646"/>
      <c r="I36" s="648"/>
      <c r="J36" s="651"/>
      <c r="K36" s="81">
        <v>0.4</v>
      </c>
      <c r="L36" s="63" t="s">
        <v>24</v>
      </c>
      <c r="M36" s="27">
        <v>0.25</v>
      </c>
      <c r="N36" s="27">
        <v>0.5</v>
      </c>
      <c r="O36" s="27">
        <v>0.75</v>
      </c>
      <c r="P36" s="33">
        <v>1</v>
      </c>
      <c r="Q36" s="59">
        <f t="shared" si="0"/>
        <v>0.1</v>
      </c>
      <c r="R36" s="59">
        <f t="shared" si="1"/>
        <v>0.2</v>
      </c>
      <c r="S36" s="59">
        <f t="shared" si="2"/>
        <v>0.30000000000000004</v>
      </c>
      <c r="T36" s="59">
        <f t="shared" si="3"/>
        <v>0.4</v>
      </c>
      <c r="U36" s="60">
        <f t="shared" si="4"/>
        <v>0.4</v>
      </c>
      <c r="V36" s="431"/>
      <c r="W36" s="431"/>
      <c r="X36" s="431"/>
      <c r="Y36" s="431"/>
      <c r="Z36" s="448"/>
      <c r="AA36" s="448"/>
      <c r="AB36" s="624"/>
    </row>
    <row r="37" spans="1:28" ht="34.9" customHeight="1" x14ac:dyDescent="0.2">
      <c r="A37" s="617"/>
      <c r="B37" s="620"/>
      <c r="C37" s="641"/>
      <c r="D37" s="641"/>
      <c r="E37" s="646"/>
      <c r="F37" s="646"/>
      <c r="G37" s="646"/>
      <c r="H37" s="646"/>
      <c r="I37" s="648"/>
      <c r="J37" s="650" t="s">
        <v>143</v>
      </c>
      <c r="K37" s="82">
        <v>0.3</v>
      </c>
      <c r="L37" s="25" t="s">
        <v>23</v>
      </c>
      <c r="M37" s="26">
        <v>0.25</v>
      </c>
      <c r="N37" s="26">
        <v>0.5</v>
      </c>
      <c r="O37" s="26">
        <v>0.75</v>
      </c>
      <c r="P37" s="32">
        <v>1</v>
      </c>
      <c r="Q37" s="6">
        <f t="shared" si="0"/>
        <v>7.4999999999999997E-2</v>
      </c>
      <c r="R37" s="6">
        <f t="shared" si="1"/>
        <v>0.15</v>
      </c>
      <c r="S37" s="6">
        <f t="shared" si="2"/>
        <v>0.22499999999999998</v>
      </c>
      <c r="T37" s="6">
        <f t="shared" si="3"/>
        <v>0.3</v>
      </c>
      <c r="U37" s="50">
        <f t="shared" si="4"/>
        <v>0.3</v>
      </c>
      <c r="V37" s="431"/>
      <c r="W37" s="431"/>
      <c r="X37" s="431"/>
      <c r="Y37" s="431"/>
      <c r="Z37" s="448"/>
      <c r="AA37" s="448"/>
      <c r="AB37" s="624"/>
    </row>
    <row r="38" spans="1:28" ht="42" customHeight="1" x14ac:dyDescent="0.2">
      <c r="A38" s="617"/>
      <c r="B38" s="620"/>
      <c r="C38" s="641"/>
      <c r="D38" s="641"/>
      <c r="E38" s="646"/>
      <c r="F38" s="646"/>
      <c r="G38" s="646"/>
      <c r="H38" s="646"/>
      <c r="I38" s="648"/>
      <c r="J38" s="651"/>
      <c r="K38" s="81">
        <v>0.3</v>
      </c>
      <c r="L38" s="63" t="s">
        <v>24</v>
      </c>
      <c r="M38" s="27">
        <v>0.25</v>
      </c>
      <c r="N38" s="27">
        <v>0.5</v>
      </c>
      <c r="O38" s="27">
        <v>1</v>
      </c>
      <c r="P38" s="33">
        <v>1</v>
      </c>
      <c r="Q38" s="59">
        <f t="shared" si="0"/>
        <v>7.4999999999999997E-2</v>
      </c>
      <c r="R38" s="59">
        <f t="shared" si="1"/>
        <v>0.15</v>
      </c>
      <c r="S38" s="59">
        <f t="shared" si="2"/>
        <v>0.3</v>
      </c>
      <c r="T38" s="59">
        <f t="shared" si="3"/>
        <v>0.3</v>
      </c>
      <c r="U38" s="60">
        <f t="shared" si="4"/>
        <v>0.3</v>
      </c>
      <c r="V38" s="431"/>
      <c r="W38" s="431"/>
      <c r="X38" s="431"/>
      <c r="Y38" s="431"/>
      <c r="Z38" s="448"/>
      <c r="AA38" s="448"/>
      <c r="AB38" s="624"/>
    </row>
    <row r="39" spans="1:28" ht="32.450000000000003" customHeight="1" x14ac:dyDescent="0.2">
      <c r="A39" s="617"/>
      <c r="B39" s="620"/>
      <c r="C39" s="641"/>
      <c r="D39" s="641"/>
      <c r="E39" s="646"/>
      <c r="F39" s="646"/>
      <c r="G39" s="646"/>
      <c r="H39" s="646"/>
      <c r="I39" s="648"/>
      <c r="J39" s="650" t="s">
        <v>138</v>
      </c>
      <c r="K39" s="82">
        <v>0.3</v>
      </c>
      <c r="L39" s="84" t="s">
        <v>23</v>
      </c>
      <c r="M39" s="85">
        <v>0.25</v>
      </c>
      <c r="N39" s="85">
        <v>0.5</v>
      </c>
      <c r="O39" s="85">
        <v>0.75</v>
      </c>
      <c r="P39" s="86">
        <v>1</v>
      </c>
      <c r="Q39" s="51">
        <f t="shared" si="0"/>
        <v>7.4999999999999997E-2</v>
      </c>
      <c r="R39" s="51">
        <f t="shared" si="1"/>
        <v>0.15</v>
      </c>
      <c r="S39" s="51">
        <f t="shared" si="2"/>
        <v>0.22499999999999998</v>
      </c>
      <c r="T39" s="51">
        <f t="shared" si="3"/>
        <v>0.3</v>
      </c>
      <c r="U39" s="50">
        <f t="shared" si="4"/>
        <v>0.3</v>
      </c>
      <c r="V39" s="431"/>
      <c r="W39" s="431"/>
      <c r="X39" s="431"/>
      <c r="Y39" s="431"/>
      <c r="Z39" s="448"/>
      <c r="AA39" s="448"/>
      <c r="AB39" s="624"/>
    </row>
    <row r="40" spans="1:28" ht="32.450000000000003" customHeight="1" thickBot="1" x14ac:dyDescent="0.25">
      <c r="A40" s="618"/>
      <c r="B40" s="621"/>
      <c r="C40" s="642"/>
      <c r="D40" s="642"/>
      <c r="E40" s="647"/>
      <c r="F40" s="647"/>
      <c r="G40" s="647"/>
      <c r="H40" s="647"/>
      <c r="I40" s="649"/>
      <c r="J40" s="651"/>
      <c r="K40" s="81">
        <v>0.3</v>
      </c>
      <c r="L40" s="87" t="s">
        <v>24</v>
      </c>
      <c r="M40" s="88">
        <v>0.25</v>
      </c>
      <c r="N40" s="88">
        <v>0.5</v>
      </c>
      <c r="O40" s="88">
        <v>0.75</v>
      </c>
      <c r="P40" s="33">
        <v>1</v>
      </c>
      <c r="Q40" s="59">
        <f t="shared" si="0"/>
        <v>7.4999999999999997E-2</v>
      </c>
      <c r="R40" s="59">
        <f t="shared" si="1"/>
        <v>0.15</v>
      </c>
      <c r="S40" s="59">
        <f t="shared" si="2"/>
        <v>0.22499999999999998</v>
      </c>
      <c r="T40" s="59">
        <f t="shared" si="3"/>
        <v>0.3</v>
      </c>
      <c r="U40" s="61">
        <f t="shared" si="4"/>
        <v>0.3</v>
      </c>
      <c r="V40" s="461"/>
      <c r="W40" s="461"/>
      <c r="X40" s="461"/>
      <c r="Y40" s="461"/>
      <c r="Z40" s="449"/>
      <c r="AA40" s="449"/>
      <c r="AB40" s="625"/>
    </row>
    <row r="41" spans="1:28" ht="13.5" thickBot="1" x14ac:dyDescent="0.25">
      <c r="A41" s="1"/>
      <c r="B41" s="2"/>
      <c r="C41" s="2"/>
      <c r="D41" s="2"/>
      <c r="E41" s="3"/>
      <c r="F41" s="385"/>
      <c r="G41" s="3"/>
      <c r="H41" s="3"/>
      <c r="I41" s="4"/>
      <c r="J41" s="5"/>
      <c r="K41" s="3"/>
      <c r="L41" s="3"/>
      <c r="M41" s="2"/>
      <c r="N41" s="2"/>
      <c r="O41" s="2"/>
      <c r="P41" s="2"/>
      <c r="Q41" s="119">
        <f>+((SUMIF($L$3:$L$40,"P",Q$3:Q$40)))/6</f>
        <v>0.16666666666666663</v>
      </c>
      <c r="R41" s="119">
        <f>+((SUMIF($L$3:$L$40,"P",R$3:R$40)))/6</f>
        <v>0.34833333333333333</v>
      </c>
      <c r="S41" s="119">
        <f>+((SUMIF($L$3:$L$40,"P",S$3:S$40)))/6</f>
        <v>0.71333333333333326</v>
      </c>
      <c r="T41" s="119">
        <f>+((SUMIF($L$3:$L$40,"P",T$3:T$40)))/6</f>
        <v>0.99999999999999989</v>
      </c>
      <c r="U41" s="121">
        <f>+((SUMIF($L$3:$L$40,"P",U$3:U$40)))/6</f>
        <v>0.99999999999999989</v>
      </c>
      <c r="V41" s="53"/>
      <c r="W41" s="53"/>
      <c r="X41" s="53"/>
      <c r="Y41" s="53"/>
    </row>
    <row r="42" spans="1:28" ht="13.5" thickBot="1" x14ac:dyDescent="0.25">
      <c r="A42" s="1"/>
      <c r="B42" s="2"/>
      <c r="C42" s="2"/>
      <c r="D42" s="2"/>
      <c r="E42" s="3"/>
      <c r="F42" s="385"/>
      <c r="G42" s="3"/>
      <c r="H42" s="3"/>
      <c r="I42" s="4"/>
      <c r="J42" s="5"/>
      <c r="K42" s="3"/>
      <c r="L42" s="3"/>
      <c r="M42" s="2"/>
      <c r="N42" s="2"/>
      <c r="O42" s="2"/>
      <c r="P42" s="2"/>
      <c r="Q42" s="119">
        <f>+((SUMIF($L$3:$L$40,"E",Q$3:Q$40)))/6</f>
        <v>0.20833333333333329</v>
      </c>
      <c r="R42" s="119">
        <f>+((SUMIF($L$3:$L$40,"E",R$3:R$40)))/6</f>
        <v>0.40333333333333327</v>
      </c>
      <c r="S42" s="119">
        <f>+((SUMIF($L$3:$L$40,"E",S$3:S$40)))/6</f>
        <v>0.63</v>
      </c>
      <c r="T42" s="119">
        <f>+((SUMIF($L$3:$L$40,"E",T$3:T$40)))/6</f>
        <v>0.79083333333333317</v>
      </c>
      <c r="U42" s="123">
        <f>+((SUMIF($L$3:$L$40,"E",U$3:U$40)))/6</f>
        <v>0.79083333333333317</v>
      </c>
      <c r="V42" s="53"/>
      <c r="W42" s="53"/>
      <c r="X42" s="53"/>
      <c r="Y42" s="53"/>
    </row>
    <row r="43" spans="1:28" ht="33.75" customHeight="1" thickBot="1" x14ac:dyDescent="0.25">
      <c r="A43" s="1"/>
      <c r="B43" s="2"/>
      <c r="C43" s="2"/>
      <c r="D43" s="2"/>
      <c r="E43" s="3"/>
      <c r="F43" s="3"/>
      <c r="G43" s="3"/>
      <c r="H43" s="3"/>
      <c r="I43" s="4"/>
      <c r="J43" s="5"/>
      <c r="K43" s="3"/>
      <c r="L43" s="3"/>
      <c r="M43" s="2"/>
      <c r="N43" s="2"/>
      <c r="O43" s="2"/>
      <c r="P43" s="2"/>
      <c r="Q43" s="76"/>
      <c r="R43" s="76"/>
      <c r="S43" s="76"/>
      <c r="T43" s="76"/>
      <c r="U43" s="73"/>
      <c r="V43" s="53"/>
      <c r="W43" s="53"/>
      <c r="X43" s="53"/>
      <c r="Y43" s="53"/>
    </row>
    <row r="44" spans="1:28" ht="13.5" thickBot="1" x14ac:dyDescent="0.25">
      <c r="A44" s="1"/>
      <c r="B44" s="2"/>
      <c r="C44" s="2"/>
      <c r="D44" s="2"/>
      <c r="E44" s="3"/>
      <c r="F44" s="3"/>
      <c r="G44" s="3"/>
      <c r="H44" s="3"/>
      <c r="I44" s="4"/>
      <c r="J44" s="5"/>
      <c r="K44" s="3"/>
      <c r="L44" s="3"/>
      <c r="M44" s="2"/>
      <c r="N44" s="2"/>
      <c r="O44" s="2"/>
      <c r="P44" s="2"/>
      <c r="Q44" s="526" t="s">
        <v>280</v>
      </c>
      <c r="R44" s="527"/>
      <c r="S44" s="527"/>
      <c r="T44" s="527"/>
      <c r="U44" s="528"/>
      <c r="V44" s="53"/>
      <c r="W44" s="53"/>
      <c r="X44" s="53"/>
      <c r="Y44" s="53"/>
    </row>
    <row r="45" spans="1:28" ht="13.5" thickBot="1" x14ac:dyDescent="0.25">
      <c r="A45" s="1"/>
      <c r="B45" s="2"/>
      <c r="C45" s="2"/>
      <c r="D45" s="2"/>
      <c r="E45" s="3"/>
      <c r="F45" s="3"/>
      <c r="G45" s="3"/>
      <c r="H45" s="3"/>
      <c r="I45" s="4"/>
      <c r="J45" s="5"/>
      <c r="K45" s="3"/>
      <c r="L45" s="3"/>
      <c r="M45" s="2"/>
      <c r="N45" s="2"/>
      <c r="O45" s="2"/>
      <c r="P45" s="2"/>
      <c r="Q45" s="124">
        <f>+Q42/Q41</f>
        <v>1.25</v>
      </c>
      <c r="R45" s="124">
        <f>+R42/R41</f>
        <v>1.1578947368421051</v>
      </c>
      <c r="S45" s="124">
        <f>+S42/S41</f>
        <v>0.88317757009345799</v>
      </c>
      <c r="T45" s="124">
        <f>+T42/T41</f>
        <v>0.79083333333333328</v>
      </c>
      <c r="U45" s="124">
        <f>+U42/U41</f>
        <v>0.79083333333333328</v>
      </c>
      <c r="V45" s="614"/>
      <c r="W45" s="614"/>
      <c r="X45" s="614"/>
      <c r="Y45" s="614"/>
    </row>
    <row r="46" spans="1:28" ht="26.25" thickBot="1" x14ac:dyDescent="0.25">
      <c r="A46" s="1"/>
      <c r="B46" s="2"/>
      <c r="C46" s="2"/>
      <c r="D46" s="2"/>
      <c r="E46" s="3"/>
      <c r="F46" s="3"/>
      <c r="G46" s="3"/>
      <c r="H46" s="3"/>
      <c r="I46" s="4"/>
      <c r="J46" s="5"/>
      <c r="K46" s="3"/>
      <c r="L46" s="3"/>
      <c r="M46" s="2"/>
      <c r="N46" s="2"/>
      <c r="O46" s="2"/>
      <c r="P46" s="2"/>
      <c r="Q46" s="125" t="str">
        <f>+IF(Q45&gt;0.95,"BIEN",IF(Q45&gt;=0.85,"ACEPTABLE",IF(Q45&lt;0.85,"PARA MEJORAR")))</f>
        <v>BIEN</v>
      </c>
      <c r="R46" s="125" t="str">
        <f>+IF(R45&gt;0.95,"BIEN",IF(R45&gt;=0.85,"ACEPTABLE",IF(R45&lt;0.85,"PARA MEJORAR")))</f>
        <v>BIEN</v>
      </c>
      <c r="S46" s="125" t="str">
        <f>+IF(S45&gt;0.95,"BIEN",IF(S45&gt;=0.85,"ACEPTABLE",IF(S45&lt;0.85,"PARA MEJORAR")))</f>
        <v>ACEPTABLE</v>
      </c>
      <c r="T46" s="126" t="str">
        <f>+IF(T45&gt;0.95,"BIEN",IF(T45&gt;=0.85,"ACEPTABLE",IF(T45&lt;0.85,"PARA MEJORAR")))</f>
        <v>PARA MEJORAR</v>
      </c>
      <c r="U46" s="127" t="str">
        <f>+IF(U45&gt;0.95,"BIEN",IF(U45&gt;=0.85,"ACEPTABLE",IF(U45&lt;0.85,"PARA MEJORAR")))</f>
        <v>PARA MEJORAR</v>
      </c>
      <c r="V46" s="614"/>
      <c r="W46" s="614"/>
      <c r="X46" s="614"/>
      <c r="Y46" s="614"/>
    </row>
    <row r="47" spans="1:28" ht="33.75" customHeight="1" x14ac:dyDescent="0.2">
      <c r="A47" s="1"/>
      <c r="B47" s="2"/>
      <c r="C47" s="2"/>
      <c r="D47" s="2"/>
      <c r="E47" s="3"/>
      <c r="F47" s="3"/>
      <c r="G47" s="3"/>
      <c r="H47" s="3"/>
      <c r="I47" s="4"/>
      <c r="J47" s="5"/>
      <c r="K47" s="3"/>
      <c r="L47" s="3"/>
      <c r="M47" s="2"/>
      <c r="N47" s="2"/>
      <c r="O47" s="2"/>
      <c r="P47" s="2"/>
      <c r="Q47" s="52"/>
      <c r="R47" s="52"/>
      <c r="S47" s="52"/>
      <c r="T47" s="52"/>
      <c r="U47" s="53"/>
      <c r="V47" s="614"/>
      <c r="W47" s="614"/>
      <c r="X47" s="614"/>
      <c r="Y47" s="614"/>
    </row>
    <row r="48" spans="1:28" ht="33.75" customHeight="1" x14ac:dyDescent="0.2">
      <c r="A48" s="1"/>
      <c r="B48" s="2"/>
      <c r="C48" s="2"/>
      <c r="D48" s="2"/>
      <c r="E48" s="3"/>
      <c r="F48" s="3"/>
      <c r="G48" s="3"/>
      <c r="H48" s="3"/>
      <c r="I48" s="4"/>
      <c r="J48" s="5"/>
      <c r="K48" s="3"/>
      <c r="L48" s="3"/>
      <c r="M48" s="2"/>
      <c r="N48" s="2"/>
      <c r="O48" s="2"/>
      <c r="P48" s="2"/>
      <c r="Q48" s="52"/>
      <c r="R48" s="52"/>
      <c r="S48" s="52"/>
      <c r="T48" s="52"/>
      <c r="U48" s="53"/>
      <c r="V48" s="614"/>
      <c r="W48" s="614"/>
      <c r="X48" s="614"/>
      <c r="Y48" s="614"/>
    </row>
    <row r="49" spans="1:25" ht="33.75" customHeight="1" x14ac:dyDescent="0.2">
      <c r="A49" s="1"/>
      <c r="B49" s="2"/>
      <c r="C49" s="2"/>
      <c r="D49" s="2"/>
      <c r="E49" s="3"/>
      <c r="F49" s="3"/>
      <c r="G49" s="3"/>
      <c r="H49" s="3"/>
      <c r="I49" s="4"/>
      <c r="J49" s="5"/>
      <c r="K49" s="3"/>
      <c r="L49" s="3"/>
      <c r="M49" s="2"/>
      <c r="N49" s="2"/>
      <c r="O49" s="2"/>
      <c r="P49" s="2"/>
      <c r="Q49" s="52"/>
      <c r="R49" s="52"/>
      <c r="S49" s="52"/>
      <c r="T49" s="52"/>
      <c r="U49" s="53"/>
      <c r="V49" s="614"/>
      <c r="W49" s="614"/>
      <c r="X49" s="614"/>
      <c r="Y49" s="614"/>
    </row>
    <row r="50" spans="1:25" ht="33.75" customHeight="1" x14ac:dyDescent="0.2">
      <c r="A50" s="1"/>
      <c r="B50" s="2"/>
      <c r="C50" s="2"/>
      <c r="D50" s="2"/>
      <c r="E50" s="3"/>
      <c r="F50" s="3"/>
      <c r="G50" s="3"/>
      <c r="H50" s="3"/>
      <c r="I50" s="4"/>
      <c r="J50" s="5"/>
      <c r="K50" s="3"/>
      <c r="L50" s="3"/>
      <c r="M50" s="2"/>
      <c r="N50" s="2"/>
      <c r="O50" s="2"/>
      <c r="P50" s="2"/>
      <c r="Q50" s="52"/>
      <c r="R50" s="52"/>
      <c r="S50" s="52"/>
      <c r="T50" s="52"/>
      <c r="U50" s="53"/>
      <c r="V50" s="614"/>
      <c r="W50" s="614"/>
      <c r="X50" s="614"/>
      <c r="Y50" s="614"/>
    </row>
    <row r="51" spans="1:25" ht="33.75" customHeight="1" x14ac:dyDescent="0.2">
      <c r="A51" s="1"/>
      <c r="B51" s="2"/>
      <c r="C51" s="2"/>
      <c r="D51" s="2"/>
      <c r="E51" s="3"/>
      <c r="F51" s="3"/>
      <c r="G51" s="3"/>
      <c r="H51" s="3"/>
      <c r="I51" s="4"/>
      <c r="J51" s="5"/>
      <c r="K51" s="3"/>
      <c r="L51" s="3"/>
      <c r="M51" s="2"/>
      <c r="N51" s="2"/>
      <c r="O51" s="2"/>
      <c r="P51" s="2"/>
      <c r="Q51" s="388"/>
      <c r="R51" s="52"/>
      <c r="S51" s="52"/>
      <c r="T51" s="52"/>
      <c r="U51" s="53"/>
      <c r="V51" s="614"/>
      <c r="W51" s="614"/>
      <c r="X51" s="614"/>
      <c r="Y51" s="614"/>
    </row>
    <row r="52" spans="1:25" ht="33.75" customHeight="1" x14ac:dyDescent="0.2">
      <c r="A52" s="1"/>
      <c r="B52" s="2"/>
      <c r="C52" s="2"/>
      <c r="D52" s="2"/>
      <c r="E52" s="3"/>
      <c r="F52" s="3"/>
      <c r="G52" s="3"/>
      <c r="H52" s="3"/>
      <c r="I52" s="4"/>
      <c r="J52" s="5"/>
      <c r="K52" s="3"/>
      <c r="L52" s="3"/>
      <c r="M52" s="2"/>
      <c r="N52" s="2"/>
      <c r="O52" s="2"/>
      <c r="P52" s="2"/>
      <c r="Q52" s="52"/>
      <c r="R52" s="52"/>
      <c r="S52" s="52"/>
      <c r="T52" s="52"/>
      <c r="U52" s="53"/>
      <c r="V52" s="614"/>
      <c r="W52" s="614"/>
      <c r="X52" s="614"/>
      <c r="Y52" s="614"/>
    </row>
    <row r="53" spans="1:25" ht="33.75" customHeight="1" x14ac:dyDescent="0.2">
      <c r="A53" s="1"/>
      <c r="B53" s="2"/>
      <c r="C53" s="2"/>
      <c r="D53" s="2"/>
      <c r="E53" s="3"/>
      <c r="F53" s="3"/>
      <c r="G53" s="3"/>
      <c r="H53" s="3"/>
      <c r="I53" s="4"/>
      <c r="J53" s="5"/>
      <c r="K53" s="3"/>
      <c r="L53" s="3"/>
      <c r="M53" s="2"/>
      <c r="N53" s="2"/>
      <c r="O53" s="2"/>
      <c r="P53" s="2"/>
      <c r="Q53" s="52"/>
      <c r="R53" s="52"/>
      <c r="S53" s="52"/>
      <c r="T53" s="52"/>
      <c r="U53" s="53"/>
      <c r="V53" s="614"/>
      <c r="W53" s="614"/>
      <c r="X53" s="614"/>
      <c r="Y53" s="614"/>
    </row>
    <row r="54" spans="1:25" ht="33.75" customHeight="1" x14ac:dyDescent="0.2">
      <c r="A54" s="1"/>
      <c r="B54" s="2"/>
      <c r="C54" s="2"/>
      <c r="D54" s="2"/>
      <c r="E54" s="3"/>
      <c r="F54" s="3"/>
      <c r="G54" s="3"/>
      <c r="H54" s="3"/>
      <c r="I54" s="4"/>
      <c r="J54" s="5"/>
      <c r="K54" s="3"/>
      <c r="L54" s="3"/>
      <c r="M54" s="2"/>
      <c r="N54" s="2"/>
      <c r="O54" s="2"/>
      <c r="P54" s="2"/>
      <c r="Q54" s="52"/>
      <c r="R54" s="52"/>
      <c r="S54" s="52"/>
      <c r="T54" s="52"/>
      <c r="U54" s="53"/>
      <c r="V54" s="614"/>
      <c r="W54" s="614"/>
      <c r="X54" s="614"/>
      <c r="Y54" s="614"/>
    </row>
    <row r="55" spans="1:25" ht="33.75" customHeight="1" x14ac:dyDescent="0.2">
      <c r="Q55" s="52"/>
      <c r="R55" s="52"/>
      <c r="S55" s="52"/>
      <c r="T55" s="52"/>
      <c r="U55" s="53"/>
      <c r="V55" s="614"/>
      <c r="W55" s="614"/>
      <c r="X55" s="614"/>
      <c r="Y55" s="614"/>
    </row>
    <row r="56" spans="1:25" ht="33.75" customHeight="1" x14ac:dyDescent="0.2">
      <c r="Q56" s="52"/>
      <c r="R56" s="52"/>
      <c r="S56" s="52"/>
      <c r="T56" s="52"/>
      <c r="U56" s="53"/>
      <c r="V56" s="614"/>
      <c r="W56" s="614"/>
      <c r="X56" s="614"/>
      <c r="Y56" s="614"/>
    </row>
    <row r="57" spans="1:25" ht="33.75" customHeight="1" x14ac:dyDescent="0.2">
      <c r="Q57" s="52"/>
      <c r="R57" s="52"/>
      <c r="S57" s="52"/>
      <c r="T57" s="52"/>
      <c r="U57" s="53"/>
      <c r="V57" s="613"/>
      <c r="W57" s="613"/>
      <c r="X57" s="613"/>
      <c r="Y57" s="613"/>
    </row>
    <row r="58" spans="1:25" ht="33.75" customHeight="1" x14ac:dyDescent="0.2">
      <c r="Q58" s="52"/>
      <c r="R58" s="52"/>
      <c r="S58" s="52"/>
      <c r="T58" s="52"/>
      <c r="U58" s="53"/>
      <c r="V58" s="613"/>
      <c r="W58" s="613"/>
      <c r="X58" s="613"/>
      <c r="Y58" s="613"/>
    </row>
    <row r="59" spans="1:25" ht="33.75" customHeight="1" x14ac:dyDescent="0.2">
      <c r="Q59" s="52"/>
      <c r="R59" s="52"/>
      <c r="S59" s="52"/>
      <c r="T59" s="52"/>
      <c r="U59" s="53"/>
      <c r="V59" s="613"/>
      <c r="W59" s="613"/>
      <c r="X59" s="613"/>
      <c r="Y59" s="613"/>
    </row>
    <row r="60" spans="1:25" ht="33.75" customHeight="1" x14ac:dyDescent="0.2">
      <c r="Q60" s="52"/>
      <c r="R60" s="52"/>
      <c r="S60" s="52"/>
      <c r="T60" s="52"/>
      <c r="U60" s="53"/>
      <c r="V60" s="613"/>
      <c r="W60" s="613"/>
      <c r="X60" s="613"/>
      <c r="Y60" s="613"/>
    </row>
    <row r="61" spans="1:25" ht="33.75" customHeight="1" x14ac:dyDescent="0.2">
      <c r="Q61" s="52"/>
      <c r="R61" s="52"/>
      <c r="S61" s="52"/>
      <c r="T61" s="52"/>
      <c r="U61" s="53"/>
      <c r="V61" s="613"/>
      <c r="W61" s="613"/>
      <c r="X61" s="613"/>
      <c r="Y61" s="613"/>
    </row>
    <row r="62" spans="1:25" ht="33.75" customHeight="1" x14ac:dyDescent="0.2">
      <c r="Q62" s="52"/>
      <c r="R62" s="52"/>
      <c r="S62" s="52"/>
      <c r="T62" s="52"/>
      <c r="U62" s="53"/>
      <c r="V62" s="613"/>
      <c r="W62" s="613"/>
      <c r="X62" s="613"/>
      <c r="Y62" s="613"/>
    </row>
    <row r="63" spans="1:25" ht="33.75" customHeight="1" x14ac:dyDescent="0.2">
      <c r="Q63" s="52"/>
      <c r="R63" s="52"/>
      <c r="S63" s="52"/>
      <c r="T63" s="52"/>
      <c r="U63" s="53"/>
      <c r="V63" s="613"/>
      <c r="W63" s="613"/>
      <c r="X63" s="613"/>
      <c r="Y63" s="613"/>
    </row>
    <row r="64" spans="1:25" ht="33.75" customHeight="1" x14ac:dyDescent="0.2">
      <c r="Q64" s="52"/>
      <c r="R64" s="52"/>
      <c r="S64" s="52"/>
      <c r="T64" s="52"/>
      <c r="U64" s="53"/>
      <c r="V64" s="613"/>
      <c r="W64" s="613"/>
      <c r="X64" s="613"/>
      <c r="Y64" s="613"/>
    </row>
    <row r="65" spans="17:25" ht="33.75" customHeight="1" x14ac:dyDescent="0.2">
      <c r="Q65" s="52"/>
      <c r="R65" s="52"/>
      <c r="S65" s="52"/>
      <c r="T65" s="52"/>
      <c r="U65" s="53"/>
      <c r="V65" s="613"/>
      <c r="W65" s="613"/>
      <c r="X65" s="613"/>
      <c r="Y65" s="613"/>
    </row>
    <row r="66" spans="17:25" ht="33.75" customHeight="1" x14ac:dyDescent="0.2">
      <c r="Q66" s="52"/>
      <c r="R66" s="52"/>
      <c r="S66" s="52"/>
      <c r="T66" s="52"/>
      <c r="U66" s="53"/>
      <c r="V66" s="613"/>
      <c r="W66" s="613"/>
      <c r="X66" s="613"/>
      <c r="Y66" s="613"/>
    </row>
    <row r="67" spans="17:25" ht="33.75" customHeight="1" x14ac:dyDescent="0.2">
      <c r="Q67" s="52"/>
      <c r="R67" s="52"/>
      <c r="S67" s="52"/>
      <c r="T67" s="52"/>
      <c r="U67" s="53"/>
      <c r="V67" s="614"/>
      <c r="W67" s="614"/>
      <c r="X67" s="614"/>
      <c r="Y67" s="614"/>
    </row>
    <row r="68" spans="17:25" ht="33.75" customHeight="1" x14ac:dyDescent="0.2">
      <c r="Q68" s="52"/>
      <c r="R68" s="52"/>
      <c r="S68" s="52"/>
      <c r="T68" s="52"/>
      <c r="U68" s="53"/>
      <c r="V68" s="614"/>
      <c r="W68" s="614"/>
      <c r="X68" s="614"/>
      <c r="Y68" s="614"/>
    </row>
    <row r="69" spans="17:25" ht="33.75" customHeight="1" x14ac:dyDescent="0.2">
      <c r="Q69" s="52"/>
      <c r="R69" s="52"/>
      <c r="S69" s="52"/>
      <c r="T69" s="52"/>
      <c r="U69" s="53"/>
      <c r="V69" s="614"/>
      <c r="W69" s="614"/>
      <c r="X69" s="614"/>
      <c r="Y69" s="614"/>
    </row>
    <row r="70" spans="17:25" ht="33.75" customHeight="1" x14ac:dyDescent="0.2">
      <c r="Q70" s="52"/>
      <c r="R70" s="52"/>
      <c r="S70" s="52"/>
      <c r="T70" s="52"/>
      <c r="U70" s="53"/>
      <c r="V70" s="614"/>
      <c r="W70" s="614"/>
      <c r="X70" s="614"/>
      <c r="Y70" s="614"/>
    </row>
    <row r="71" spans="17:25" ht="33.75" customHeight="1" x14ac:dyDescent="0.2">
      <c r="Q71" s="52"/>
      <c r="R71" s="52"/>
      <c r="S71" s="52"/>
      <c r="T71" s="52"/>
      <c r="U71" s="53"/>
      <c r="V71" s="614"/>
      <c r="W71" s="614"/>
      <c r="X71" s="614"/>
      <c r="Y71" s="614"/>
    </row>
    <row r="72" spans="17:25" ht="33.75" customHeight="1" x14ac:dyDescent="0.2">
      <c r="Q72" s="52"/>
      <c r="R72" s="52"/>
      <c r="S72" s="52"/>
      <c r="T72" s="52"/>
      <c r="U72" s="53"/>
      <c r="V72" s="614"/>
      <c r="W72" s="614"/>
      <c r="X72" s="614"/>
      <c r="Y72" s="614"/>
    </row>
    <row r="73" spans="17:25" ht="33.75" customHeight="1" x14ac:dyDescent="0.2">
      <c r="Q73" s="52"/>
      <c r="R73" s="52"/>
      <c r="S73" s="52"/>
      <c r="T73" s="52"/>
      <c r="U73" s="53"/>
      <c r="V73" s="614"/>
      <c r="W73" s="614"/>
      <c r="X73" s="614"/>
      <c r="Y73" s="614"/>
    </row>
    <row r="74" spans="17:25" ht="33.75" customHeight="1" x14ac:dyDescent="0.2">
      <c r="Q74" s="52"/>
      <c r="R74" s="52"/>
      <c r="S74" s="52"/>
      <c r="T74" s="52"/>
      <c r="U74" s="53"/>
      <c r="V74" s="614"/>
      <c r="W74" s="614"/>
      <c r="X74" s="614"/>
      <c r="Y74" s="614"/>
    </row>
    <row r="75" spans="17:25" ht="33.75" customHeight="1" x14ac:dyDescent="0.2">
      <c r="Q75" s="52"/>
      <c r="R75" s="52"/>
      <c r="S75" s="52"/>
      <c r="T75" s="52"/>
      <c r="U75" s="53"/>
      <c r="V75" s="614"/>
      <c r="W75" s="614"/>
      <c r="X75" s="614"/>
      <c r="Y75" s="614"/>
    </row>
    <row r="76" spans="17:25" ht="33.75" customHeight="1" x14ac:dyDescent="0.2">
      <c r="Q76" s="52"/>
      <c r="R76" s="52"/>
      <c r="S76" s="52"/>
      <c r="T76" s="52"/>
      <c r="U76" s="53"/>
      <c r="V76" s="614"/>
      <c r="W76" s="614"/>
      <c r="X76" s="614"/>
      <c r="Y76" s="614"/>
    </row>
    <row r="77" spans="17:25" ht="33.75" customHeight="1" x14ac:dyDescent="0.2">
      <c r="Q77" s="52"/>
      <c r="R77" s="52"/>
      <c r="S77" s="52"/>
      <c r="T77" s="52"/>
      <c r="U77" s="53"/>
      <c r="V77" s="614"/>
      <c r="W77" s="614"/>
      <c r="X77" s="614"/>
      <c r="Y77" s="614"/>
    </row>
    <row r="78" spans="17:25" ht="33.75" customHeight="1" x14ac:dyDescent="0.2">
      <c r="Q78" s="52"/>
      <c r="R78" s="52"/>
      <c r="S78" s="52"/>
      <c r="T78" s="52"/>
      <c r="U78" s="53"/>
      <c r="V78" s="614"/>
      <c r="W78" s="614"/>
      <c r="X78" s="614"/>
      <c r="Y78" s="614"/>
    </row>
    <row r="79" spans="17:25" ht="33.75" customHeight="1" x14ac:dyDescent="0.2">
      <c r="Q79" s="52"/>
      <c r="R79" s="52"/>
      <c r="S79" s="52"/>
      <c r="T79" s="52"/>
      <c r="U79" s="53"/>
      <c r="V79" s="614"/>
      <c r="W79" s="614"/>
      <c r="X79" s="614"/>
      <c r="Y79" s="614"/>
    </row>
    <row r="80" spans="17:25" ht="33.75" customHeight="1" x14ac:dyDescent="0.2">
      <c r="Q80" s="52"/>
      <c r="R80" s="52"/>
      <c r="S80" s="52"/>
      <c r="T80" s="52"/>
      <c r="U80" s="53"/>
      <c r="V80" s="614"/>
      <c r="W80" s="614"/>
      <c r="X80" s="614"/>
      <c r="Y80" s="614"/>
    </row>
    <row r="81" spans="17:25" ht="33.75" customHeight="1" x14ac:dyDescent="0.2">
      <c r="Q81" s="52"/>
      <c r="R81" s="52"/>
      <c r="S81" s="52"/>
      <c r="T81" s="52"/>
      <c r="U81" s="53"/>
      <c r="V81" s="614"/>
      <c r="W81" s="614"/>
      <c r="X81" s="614"/>
      <c r="Y81" s="614"/>
    </row>
    <row r="82" spans="17:25" ht="33.75" customHeight="1" x14ac:dyDescent="0.2">
      <c r="Q82" s="52"/>
      <c r="R82" s="52"/>
      <c r="S82" s="52"/>
      <c r="T82" s="52"/>
      <c r="U82" s="53"/>
      <c r="V82" s="614"/>
      <c r="W82" s="614"/>
      <c r="X82" s="614"/>
      <c r="Y82" s="614"/>
    </row>
    <row r="83" spans="17:25" ht="33.75" customHeight="1" x14ac:dyDescent="0.2">
      <c r="Q83" s="52"/>
      <c r="R83" s="52"/>
      <c r="S83" s="52"/>
      <c r="T83" s="52"/>
      <c r="U83" s="53"/>
      <c r="V83" s="614"/>
      <c r="W83" s="614"/>
      <c r="X83" s="614"/>
      <c r="Y83" s="614"/>
    </row>
    <row r="84" spans="17:25" ht="33.75" customHeight="1" x14ac:dyDescent="0.2">
      <c r="Q84" s="52"/>
      <c r="R84" s="52"/>
      <c r="S84" s="52"/>
      <c r="T84" s="52"/>
      <c r="U84" s="53"/>
      <c r="V84" s="614"/>
      <c r="W84" s="614"/>
      <c r="X84" s="614"/>
      <c r="Y84" s="614"/>
    </row>
    <row r="85" spans="17:25" ht="33.75" customHeight="1" x14ac:dyDescent="0.2">
      <c r="Q85" s="52"/>
      <c r="R85" s="52"/>
      <c r="S85" s="52"/>
      <c r="T85" s="52"/>
      <c r="U85" s="53"/>
      <c r="V85" s="614"/>
      <c r="W85" s="614"/>
      <c r="X85" s="614"/>
      <c r="Y85" s="614"/>
    </row>
    <row r="86" spans="17:25" ht="33.75" customHeight="1" x14ac:dyDescent="0.2">
      <c r="Q86" s="52"/>
      <c r="R86" s="52"/>
      <c r="S86" s="52"/>
      <c r="T86" s="52"/>
      <c r="U86" s="53"/>
      <c r="V86" s="614"/>
      <c r="W86" s="614"/>
      <c r="X86" s="614"/>
      <c r="Y86" s="614"/>
    </row>
    <row r="87" spans="17:25" ht="33.75" customHeight="1" x14ac:dyDescent="0.2">
      <c r="Q87" s="52"/>
      <c r="R87" s="52"/>
      <c r="S87" s="52"/>
      <c r="T87" s="52"/>
      <c r="U87" s="53"/>
      <c r="V87" s="614"/>
      <c r="W87" s="614"/>
      <c r="X87" s="614"/>
      <c r="Y87" s="614"/>
    </row>
    <row r="88" spans="17:25" ht="33.75" customHeight="1" x14ac:dyDescent="0.2">
      <c r="Q88" s="52"/>
      <c r="R88" s="52"/>
      <c r="S88" s="52"/>
      <c r="T88" s="52"/>
      <c r="U88" s="53"/>
      <c r="V88" s="614"/>
      <c r="W88" s="614"/>
      <c r="X88" s="614"/>
      <c r="Y88" s="614"/>
    </row>
    <row r="89" spans="17:25" ht="33.75" customHeight="1" x14ac:dyDescent="0.2">
      <c r="Q89" s="52"/>
      <c r="R89" s="52"/>
      <c r="S89" s="52"/>
      <c r="T89" s="52"/>
      <c r="U89" s="53"/>
      <c r="V89" s="614"/>
      <c r="W89" s="614"/>
      <c r="X89" s="614"/>
      <c r="Y89" s="614"/>
    </row>
    <row r="90" spans="17:25" ht="33.75" customHeight="1" x14ac:dyDescent="0.2">
      <c r="Q90" s="52"/>
      <c r="R90" s="52"/>
      <c r="S90" s="52"/>
      <c r="T90" s="52"/>
      <c r="U90" s="53"/>
      <c r="V90" s="614"/>
      <c r="W90" s="614"/>
      <c r="X90" s="614"/>
      <c r="Y90" s="614"/>
    </row>
    <row r="91" spans="17:25" ht="33.75" customHeight="1" x14ac:dyDescent="0.2">
      <c r="Q91" s="52"/>
      <c r="R91" s="52"/>
      <c r="S91" s="52"/>
      <c r="T91" s="52"/>
      <c r="U91" s="53"/>
      <c r="V91" s="614"/>
      <c r="W91" s="614"/>
      <c r="X91" s="614"/>
      <c r="Y91" s="614"/>
    </row>
    <row r="92" spans="17:25" ht="33.75" customHeight="1" x14ac:dyDescent="0.2">
      <c r="Q92" s="52"/>
      <c r="R92" s="52"/>
      <c r="S92" s="52"/>
      <c r="T92" s="52"/>
      <c r="U92" s="53"/>
      <c r="V92" s="614"/>
      <c r="W92" s="614"/>
      <c r="X92" s="614"/>
      <c r="Y92" s="614"/>
    </row>
    <row r="93" spans="17:25" ht="33.75" customHeight="1" x14ac:dyDescent="0.2">
      <c r="Q93" s="52"/>
      <c r="R93" s="52"/>
      <c r="S93" s="52"/>
      <c r="T93" s="52"/>
      <c r="U93" s="53"/>
      <c r="V93" s="614"/>
      <c r="W93" s="614"/>
      <c r="X93" s="614"/>
      <c r="Y93" s="614"/>
    </row>
    <row r="94" spans="17:25" ht="33.75" customHeight="1" x14ac:dyDescent="0.2">
      <c r="Q94" s="52"/>
      <c r="R94" s="52"/>
      <c r="S94" s="52"/>
      <c r="T94" s="52"/>
      <c r="U94" s="53"/>
      <c r="V94" s="614"/>
      <c r="W94" s="614"/>
      <c r="X94" s="614"/>
      <c r="Y94" s="614"/>
    </row>
    <row r="95" spans="17:25" ht="33.75" customHeight="1" x14ac:dyDescent="0.2">
      <c r="Q95" s="52"/>
      <c r="R95" s="52"/>
      <c r="S95" s="52"/>
      <c r="T95" s="52"/>
      <c r="U95" s="53"/>
      <c r="V95" s="614"/>
      <c r="W95" s="614"/>
      <c r="X95" s="614"/>
      <c r="Y95" s="614"/>
    </row>
    <row r="96" spans="17:25" ht="33.75" customHeight="1" x14ac:dyDescent="0.2">
      <c r="Q96" s="52"/>
      <c r="R96" s="52"/>
      <c r="S96" s="52"/>
      <c r="T96" s="52"/>
      <c r="U96" s="53"/>
      <c r="V96" s="614"/>
      <c r="W96" s="614"/>
      <c r="X96" s="614"/>
      <c r="Y96" s="614"/>
    </row>
    <row r="97" spans="17:25" ht="33.75" customHeight="1" x14ac:dyDescent="0.2">
      <c r="Q97" s="36"/>
      <c r="R97" s="36"/>
      <c r="S97" s="36"/>
      <c r="T97" s="36"/>
      <c r="U97" s="36"/>
      <c r="V97" s="36"/>
      <c r="W97" s="36"/>
      <c r="X97" s="36"/>
      <c r="Y97" s="36"/>
    </row>
    <row r="98" spans="17:25" ht="33.75" customHeight="1" x14ac:dyDescent="0.2">
      <c r="Q98" s="36"/>
      <c r="R98" s="36"/>
      <c r="S98" s="36"/>
      <c r="T98" s="36"/>
      <c r="U98" s="36"/>
      <c r="V98" s="36"/>
      <c r="W98" s="36"/>
      <c r="X98" s="36"/>
      <c r="Y98" s="36"/>
    </row>
    <row r="99" spans="17:25" ht="33.75" customHeight="1" x14ac:dyDescent="0.2">
      <c r="Q99" s="36"/>
      <c r="R99" s="36"/>
      <c r="S99" s="36"/>
      <c r="T99" s="36"/>
      <c r="U99" s="36"/>
      <c r="V99" s="36"/>
      <c r="W99" s="36"/>
      <c r="X99" s="36"/>
      <c r="Y99" s="36"/>
    </row>
    <row r="100" spans="17:25" ht="33.75" customHeight="1" x14ac:dyDescent="0.2">
      <c r="Q100" s="36"/>
      <c r="R100" s="36"/>
      <c r="S100" s="36"/>
      <c r="T100" s="36"/>
      <c r="U100" s="36"/>
      <c r="V100" s="36"/>
      <c r="W100" s="36"/>
      <c r="X100" s="36"/>
      <c r="Y100" s="36"/>
    </row>
    <row r="101" spans="17:25" ht="33.75" customHeight="1" x14ac:dyDescent="0.2">
      <c r="Q101" s="36"/>
      <c r="R101" s="36"/>
      <c r="S101" s="36"/>
      <c r="T101" s="36"/>
      <c r="U101" s="36"/>
      <c r="V101" s="36"/>
      <c r="W101" s="36"/>
      <c r="X101" s="36"/>
      <c r="Y101" s="36"/>
    </row>
    <row r="102" spans="17:25" ht="33.75" customHeight="1" x14ac:dyDescent="0.2">
      <c r="Q102" s="36"/>
      <c r="R102" s="36"/>
      <c r="S102" s="36"/>
      <c r="T102" s="36"/>
      <c r="U102" s="36"/>
      <c r="V102" s="36"/>
      <c r="W102" s="36"/>
      <c r="X102" s="36"/>
      <c r="Y102" s="36"/>
    </row>
    <row r="103" spans="17:25" ht="33.75" customHeight="1" x14ac:dyDescent="0.2">
      <c r="Q103" s="36"/>
      <c r="R103" s="36"/>
      <c r="S103" s="36"/>
      <c r="T103" s="36"/>
      <c r="U103" s="36"/>
      <c r="V103" s="36"/>
      <c r="W103" s="36"/>
      <c r="X103" s="36"/>
      <c r="Y103" s="36"/>
    </row>
    <row r="104" spans="17:25" ht="33.75" customHeight="1" x14ac:dyDescent="0.2">
      <c r="Q104" s="36"/>
      <c r="R104" s="36"/>
      <c r="S104" s="36"/>
      <c r="T104" s="36"/>
      <c r="U104" s="36"/>
      <c r="V104" s="36"/>
      <c r="W104" s="36"/>
      <c r="X104" s="36"/>
      <c r="Y104" s="36"/>
    </row>
    <row r="105" spans="17:25" ht="33.75" customHeight="1" x14ac:dyDescent="0.2">
      <c r="Q105" s="36"/>
      <c r="R105" s="36"/>
      <c r="S105" s="36"/>
      <c r="T105" s="36"/>
      <c r="U105" s="36"/>
      <c r="V105" s="36"/>
      <c r="W105" s="36"/>
      <c r="X105" s="36"/>
      <c r="Y105" s="36"/>
    </row>
    <row r="106" spans="17:25" ht="33.75" customHeight="1" x14ac:dyDescent="0.2">
      <c r="Q106" s="36"/>
      <c r="R106" s="36"/>
      <c r="S106" s="36"/>
      <c r="T106" s="36"/>
      <c r="U106" s="36"/>
      <c r="V106" s="36"/>
      <c r="W106" s="36"/>
      <c r="X106" s="36"/>
      <c r="Y106" s="36"/>
    </row>
    <row r="107" spans="17:25" ht="33.75" customHeight="1" x14ac:dyDescent="0.2">
      <c r="Q107" s="36"/>
      <c r="R107" s="36"/>
      <c r="S107" s="36"/>
      <c r="T107" s="36"/>
      <c r="U107" s="36"/>
      <c r="V107" s="36"/>
      <c r="W107" s="36"/>
      <c r="X107" s="36"/>
      <c r="Y107" s="36"/>
    </row>
    <row r="108" spans="17:25" ht="33.75" customHeight="1" x14ac:dyDescent="0.2">
      <c r="Q108" s="36"/>
      <c r="R108" s="36"/>
      <c r="S108" s="36"/>
      <c r="T108" s="36"/>
      <c r="U108" s="36"/>
      <c r="V108" s="36"/>
      <c r="W108" s="36"/>
      <c r="X108" s="36"/>
      <c r="Y108" s="36"/>
    </row>
    <row r="109" spans="17:25" ht="33.75" customHeight="1" x14ac:dyDescent="0.2">
      <c r="Q109" s="36"/>
      <c r="R109" s="36"/>
      <c r="S109" s="36"/>
      <c r="T109" s="36"/>
      <c r="U109" s="36"/>
      <c r="V109" s="36"/>
      <c r="W109" s="36"/>
      <c r="X109" s="36"/>
      <c r="Y109" s="36"/>
    </row>
    <row r="110" spans="17:25" ht="33.75" customHeight="1" x14ac:dyDescent="0.2">
      <c r="Q110" s="36"/>
      <c r="R110" s="36"/>
      <c r="S110" s="36"/>
      <c r="T110" s="36"/>
      <c r="U110" s="36"/>
      <c r="V110" s="36"/>
      <c r="W110" s="36"/>
      <c r="X110" s="36"/>
      <c r="Y110" s="36"/>
    </row>
    <row r="111" spans="17:25" ht="33.75" customHeight="1" x14ac:dyDescent="0.2">
      <c r="Q111" s="36"/>
      <c r="R111" s="36"/>
      <c r="S111" s="36"/>
      <c r="T111" s="36"/>
      <c r="U111" s="36"/>
      <c r="V111" s="36"/>
      <c r="W111" s="36"/>
      <c r="X111" s="36"/>
      <c r="Y111" s="36"/>
    </row>
    <row r="112" spans="17:25" ht="33.75" customHeight="1" x14ac:dyDescent="0.2">
      <c r="Q112" s="36"/>
      <c r="R112" s="36"/>
      <c r="S112" s="36"/>
      <c r="T112" s="36"/>
      <c r="U112" s="36"/>
      <c r="V112" s="36"/>
      <c r="W112" s="36"/>
      <c r="X112" s="36"/>
      <c r="Y112" s="36"/>
    </row>
    <row r="113" spans="17:25" ht="33.75" customHeight="1" x14ac:dyDescent="0.2">
      <c r="Q113" s="36"/>
      <c r="R113" s="36"/>
      <c r="S113" s="36"/>
      <c r="T113" s="36"/>
      <c r="U113" s="36"/>
      <c r="V113" s="36"/>
      <c r="W113" s="36"/>
      <c r="X113" s="36"/>
      <c r="Y113" s="36"/>
    </row>
    <row r="114" spans="17:25" ht="33.75" customHeight="1" x14ac:dyDescent="0.2">
      <c r="Q114" s="36"/>
      <c r="R114" s="36"/>
      <c r="S114" s="36"/>
      <c r="T114" s="36"/>
      <c r="U114" s="36"/>
      <c r="V114" s="36"/>
      <c r="W114" s="36"/>
      <c r="X114" s="36"/>
      <c r="Y114" s="36"/>
    </row>
    <row r="115" spans="17:25" ht="33.75" customHeight="1" x14ac:dyDescent="0.2">
      <c r="Q115" s="36"/>
      <c r="R115" s="36"/>
      <c r="S115" s="36"/>
      <c r="T115" s="36"/>
      <c r="U115" s="36"/>
      <c r="V115" s="36"/>
      <c r="W115" s="36"/>
      <c r="X115" s="36"/>
      <c r="Y115" s="36"/>
    </row>
    <row r="116" spans="17:25" ht="33.75" customHeight="1" x14ac:dyDescent="0.2">
      <c r="Q116" s="36"/>
      <c r="R116" s="36"/>
      <c r="S116" s="36"/>
      <c r="T116" s="36"/>
      <c r="U116" s="36"/>
      <c r="V116" s="36"/>
      <c r="W116" s="36"/>
      <c r="X116" s="36"/>
      <c r="Y116" s="36"/>
    </row>
    <row r="117" spans="17:25" ht="33.75" customHeight="1" x14ac:dyDescent="0.2">
      <c r="Q117" s="36"/>
      <c r="R117" s="36"/>
      <c r="S117" s="36"/>
      <c r="T117" s="36"/>
      <c r="U117" s="36"/>
      <c r="V117" s="36"/>
      <c r="W117" s="36"/>
      <c r="X117" s="36"/>
      <c r="Y117" s="36"/>
    </row>
    <row r="118" spans="17:25" ht="33.75" customHeight="1" x14ac:dyDescent="0.2">
      <c r="Q118" s="36"/>
      <c r="R118" s="36"/>
      <c r="S118" s="36"/>
      <c r="T118" s="36"/>
      <c r="U118" s="36"/>
      <c r="V118" s="36"/>
      <c r="W118" s="36"/>
      <c r="X118" s="36"/>
      <c r="Y118" s="36"/>
    </row>
    <row r="119" spans="17:25" ht="33.75" customHeight="1" x14ac:dyDescent="0.2">
      <c r="Q119" s="36"/>
      <c r="R119" s="36"/>
      <c r="S119" s="36"/>
      <c r="T119" s="36"/>
      <c r="U119" s="36"/>
      <c r="V119" s="36"/>
      <c r="W119" s="36"/>
      <c r="X119" s="36"/>
      <c r="Y119" s="36"/>
    </row>
    <row r="120" spans="17:25" ht="33.75" customHeight="1" x14ac:dyDescent="0.2">
      <c r="Q120" s="36"/>
      <c r="R120" s="36"/>
      <c r="S120" s="36"/>
      <c r="T120" s="36"/>
      <c r="U120" s="36"/>
      <c r="V120" s="36"/>
      <c r="W120" s="36"/>
      <c r="X120" s="36"/>
      <c r="Y120" s="36"/>
    </row>
    <row r="121" spans="17:25" ht="33.75" customHeight="1" x14ac:dyDescent="0.2">
      <c r="Q121" s="36"/>
      <c r="R121" s="36"/>
      <c r="S121" s="36"/>
      <c r="T121" s="36"/>
      <c r="U121" s="36"/>
      <c r="V121" s="36"/>
      <c r="W121" s="36"/>
      <c r="X121" s="36"/>
      <c r="Y121" s="36"/>
    </row>
    <row r="122" spans="17:25" ht="33.75" customHeight="1" x14ac:dyDescent="0.2">
      <c r="Q122" s="36"/>
      <c r="R122" s="36"/>
      <c r="S122" s="36"/>
      <c r="T122" s="36"/>
      <c r="U122" s="36"/>
      <c r="V122" s="36"/>
      <c r="W122" s="36"/>
      <c r="X122" s="36"/>
      <c r="Y122" s="36"/>
    </row>
    <row r="123" spans="17:25" ht="33.75" customHeight="1" x14ac:dyDescent="0.2">
      <c r="Q123" s="36"/>
      <c r="R123" s="36"/>
      <c r="S123" s="36"/>
      <c r="T123" s="36"/>
      <c r="U123" s="36"/>
      <c r="V123" s="36"/>
      <c r="W123" s="36"/>
      <c r="X123" s="36"/>
      <c r="Y123" s="36"/>
    </row>
    <row r="124" spans="17:25" ht="33.75" customHeight="1" x14ac:dyDescent="0.2">
      <c r="Q124" s="36"/>
      <c r="R124" s="36"/>
      <c r="S124" s="36"/>
      <c r="T124" s="36"/>
      <c r="U124" s="36"/>
      <c r="V124" s="36"/>
      <c r="W124" s="36"/>
      <c r="X124" s="36"/>
      <c r="Y124" s="36"/>
    </row>
    <row r="125" spans="17:25" ht="33.75" customHeight="1" x14ac:dyDescent="0.2">
      <c r="Q125" s="36"/>
      <c r="R125" s="36"/>
      <c r="S125" s="36"/>
      <c r="T125" s="36"/>
      <c r="U125" s="36"/>
      <c r="V125" s="36"/>
      <c r="W125" s="36"/>
      <c r="X125" s="36"/>
      <c r="Y125" s="36"/>
    </row>
    <row r="126" spans="17:25" ht="33.75" customHeight="1" x14ac:dyDescent="0.2">
      <c r="Q126" s="36"/>
      <c r="R126" s="36"/>
      <c r="S126" s="36"/>
      <c r="T126" s="36"/>
      <c r="U126" s="36"/>
      <c r="V126" s="36"/>
      <c r="W126" s="36"/>
      <c r="X126" s="36"/>
      <c r="Y126" s="36"/>
    </row>
    <row r="127" spans="17:25" ht="33.75" customHeight="1" x14ac:dyDescent="0.2">
      <c r="Q127" s="36"/>
      <c r="R127" s="36"/>
      <c r="S127" s="36"/>
      <c r="T127" s="36"/>
      <c r="U127" s="36"/>
      <c r="V127" s="36"/>
      <c r="W127" s="36"/>
      <c r="X127" s="36"/>
      <c r="Y127" s="36"/>
    </row>
    <row r="128" spans="17:25" ht="33.75" customHeight="1" x14ac:dyDescent="0.2">
      <c r="Q128" s="36"/>
      <c r="R128" s="36"/>
      <c r="S128" s="36"/>
      <c r="T128" s="36"/>
      <c r="U128" s="36"/>
      <c r="V128" s="36"/>
      <c r="W128" s="36"/>
      <c r="X128" s="36"/>
      <c r="Y128" s="36"/>
    </row>
    <row r="129" spans="17:25" ht="33.75" customHeight="1" x14ac:dyDescent="0.2">
      <c r="Q129" s="36"/>
      <c r="R129" s="36"/>
      <c r="S129" s="36"/>
      <c r="T129" s="36"/>
      <c r="U129" s="36"/>
      <c r="V129" s="36"/>
      <c r="W129" s="36"/>
      <c r="X129" s="36"/>
      <c r="Y129" s="36"/>
    </row>
    <row r="130" spans="17:25" ht="33.75" customHeight="1" x14ac:dyDescent="0.2">
      <c r="Q130" s="36"/>
      <c r="R130" s="36"/>
      <c r="S130" s="36"/>
      <c r="T130" s="36"/>
      <c r="U130" s="36"/>
      <c r="V130" s="36"/>
      <c r="W130" s="36"/>
      <c r="X130" s="36"/>
      <c r="Y130" s="36"/>
    </row>
    <row r="131" spans="17:25" ht="33.75" customHeight="1" x14ac:dyDescent="0.2">
      <c r="Q131" s="36"/>
      <c r="R131" s="36"/>
      <c r="S131" s="36"/>
      <c r="T131" s="36"/>
      <c r="U131" s="36"/>
      <c r="V131" s="36"/>
      <c r="W131" s="36"/>
      <c r="X131" s="36"/>
      <c r="Y131" s="36"/>
    </row>
    <row r="132" spans="17:25" ht="33.75" customHeight="1" x14ac:dyDescent="0.2">
      <c r="Q132" s="36"/>
      <c r="R132" s="36"/>
      <c r="S132" s="36"/>
      <c r="T132" s="36"/>
      <c r="U132" s="36"/>
      <c r="V132" s="36"/>
      <c r="W132" s="36"/>
      <c r="X132" s="36"/>
      <c r="Y132" s="36"/>
    </row>
    <row r="133" spans="17:25" ht="33.75" customHeight="1" x14ac:dyDescent="0.2">
      <c r="Q133" s="36"/>
      <c r="R133" s="36"/>
      <c r="S133" s="36"/>
      <c r="T133" s="36"/>
      <c r="U133" s="36"/>
      <c r="V133" s="36"/>
      <c r="W133" s="36"/>
      <c r="X133" s="36"/>
      <c r="Y133" s="36"/>
    </row>
    <row r="134" spans="17:25" ht="33.75" customHeight="1" x14ac:dyDescent="0.2">
      <c r="Q134" s="36"/>
      <c r="R134" s="36"/>
      <c r="S134" s="36"/>
      <c r="T134" s="36"/>
      <c r="U134" s="36"/>
      <c r="V134" s="36"/>
      <c r="W134" s="36"/>
      <c r="X134" s="36"/>
      <c r="Y134" s="36"/>
    </row>
    <row r="135" spans="17:25" ht="33.75" customHeight="1" x14ac:dyDescent="0.2">
      <c r="Q135" s="36"/>
      <c r="R135" s="36"/>
      <c r="S135" s="36"/>
      <c r="T135" s="36"/>
      <c r="U135" s="36"/>
      <c r="V135" s="36"/>
      <c r="W135" s="36"/>
      <c r="X135" s="36"/>
      <c r="Y135" s="36"/>
    </row>
    <row r="136" spans="17:25" ht="33.75" customHeight="1" x14ac:dyDescent="0.2">
      <c r="Q136" s="36"/>
      <c r="R136" s="36"/>
      <c r="S136" s="36"/>
      <c r="T136" s="36"/>
      <c r="U136" s="36"/>
      <c r="V136" s="36"/>
      <c r="W136" s="36"/>
      <c r="X136" s="36"/>
      <c r="Y136" s="36"/>
    </row>
    <row r="137" spans="17:25" ht="33.75" customHeight="1" x14ac:dyDescent="0.2">
      <c r="Q137" s="36"/>
      <c r="R137" s="36"/>
      <c r="S137" s="36"/>
      <c r="T137" s="36"/>
      <c r="U137" s="36"/>
      <c r="V137" s="36"/>
      <c r="W137" s="36"/>
      <c r="X137" s="36"/>
      <c r="Y137" s="36"/>
    </row>
    <row r="138" spans="17:25" ht="33.75" customHeight="1" x14ac:dyDescent="0.2">
      <c r="Q138" s="36"/>
      <c r="R138" s="36"/>
      <c r="S138" s="36"/>
      <c r="T138" s="36"/>
      <c r="U138" s="36"/>
      <c r="V138" s="36"/>
      <c r="W138" s="36"/>
      <c r="X138" s="36"/>
      <c r="Y138" s="36"/>
    </row>
    <row r="139" spans="17:25" ht="33.75" customHeight="1" x14ac:dyDescent="0.2">
      <c r="Q139" s="36"/>
      <c r="R139" s="36"/>
      <c r="S139" s="36"/>
      <c r="T139" s="36"/>
      <c r="U139" s="36"/>
      <c r="V139" s="36"/>
      <c r="W139" s="36"/>
      <c r="X139" s="36"/>
      <c r="Y139" s="36"/>
    </row>
    <row r="140" spans="17:25" ht="33.75" customHeight="1" x14ac:dyDescent="0.2">
      <c r="Q140" s="36"/>
      <c r="R140" s="36"/>
      <c r="S140" s="36"/>
      <c r="T140" s="36"/>
      <c r="U140" s="36"/>
      <c r="V140" s="36"/>
      <c r="W140" s="36"/>
      <c r="X140" s="36"/>
      <c r="Y140" s="36"/>
    </row>
    <row r="141" spans="17:25" ht="33.75" customHeight="1" x14ac:dyDescent="0.2">
      <c r="Q141" s="36"/>
      <c r="R141" s="36"/>
      <c r="S141" s="36"/>
      <c r="T141" s="36"/>
      <c r="U141" s="36"/>
      <c r="V141" s="36"/>
      <c r="W141" s="36"/>
      <c r="X141" s="36"/>
      <c r="Y141" s="36"/>
    </row>
    <row r="142" spans="17:25" ht="33.75" customHeight="1" x14ac:dyDescent="0.2">
      <c r="Q142" s="36"/>
      <c r="R142" s="36"/>
      <c r="S142" s="36"/>
      <c r="T142" s="36"/>
      <c r="U142" s="36"/>
      <c r="V142" s="36"/>
      <c r="W142" s="36"/>
      <c r="X142" s="36"/>
      <c r="Y142" s="36"/>
    </row>
    <row r="143" spans="17:25" ht="33.75" customHeight="1" x14ac:dyDescent="0.2">
      <c r="Q143" s="36"/>
      <c r="R143" s="36"/>
      <c r="S143" s="36"/>
      <c r="T143" s="36"/>
      <c r="U143" s="36"/>
      <c r="V143" s="36"/>
      <c r="W143" s="36"/>
      <c r="X143" s="36"/>
      <c r="Y143" s="36"/>
    </row>
    <row r="144" spans="17:25" ht="33.75" customHeight="1" x14ac:dyDescent="0.2">
      <c r="Q144" s="36"/>
      <c r="R144" s="36"/>
      <c r="S144" s="36"/>
      <c r="T144" s="36"/>
      <c r="U144" s="36"/>
      <c r="V144" s="36"/>
      <c r="W144" s="36"/>
      <c r="X144" s="36"/>
      <c r="Y144" s="36"/>
    </row>
    <row r="145" spans="17:25" ht="33.75" customHeight="1" x14ac:dyDescent="0.2">
      <c r="Q145" s="36"/>
      <c r="R145" s="36"/>
      <c r="S145" s="36"/>
      <c r="T145" s="36"/>
      <c r="U145" s="36"/>
      <c r="V145" s="36"/>
      <c r="W145" s="36"/>
      <c r="X145" s="36"/>
      <c r="Y145" s="36"/>
    </row>
    <row r="146" spans="17:25" ht="33.75" customHeight="1" x14ac:dyDescent="0.2">
      <c r="Q146" s="36"/>
      <c r="R146" s="36"/>
      <c r="S146" s="36"/>
      <c r="T146" s="36"/>
      <c r="U146" s="36"/>
      <c r="V146" s="36"/>
      <c r="W146" s="36"/>
      <c r="X146" s="36"/>
      <c r="Y146" s="36"/>
    </row>
    <row r="147" spans="17:25" ht="33.75" customHeight="1" x14ac:dyDescent="0.2">
      <c r="Q147" s="36"/>
      <c r="R147" s="36"/>
      <c r="S147" s="36"/>
      <c r="T147" s="36"/>
      <c r="U147" s="36"/>
      <c r="V147" s="36"/>
      <c r="W147" s="36"/>
      <c r="X147" s="36"/>
      <c r="Y147" s="36"/>
    </row>
    <row r="148" spans="17:25" ht="33.75" customHeight="1" x14ac:dyDescent="0.2">
      <c r="Q148" s="36"/>
      <c r="R148" s="36"/>
      <c r="S148" s="36"/>
      <c r="T148" s="36"/>
      <c r="U148" s="36"/>
      <c r="V148" s="36"/>
      <c r="W148" s="36"/>
      <c r="X148" s="36"/>
      <c r="Y148" s="36"/>
    </row>
    <row r="149" spans="17:25" ht="33.75" customHeight="1" x14ac:dyDescent="0.2">
      <c r="Q149" s="36"/>
      <c r="R149" s="36"/>
      <c r="S149" s="36"/>
      <c r="T149" s="36"/>
      <c r="U149" s="36"/>
      <c r="V149" s="36"/>
      <c r="W149" s="36"/>
      <c r="X149" s="36"/>
      <c r="Y149" s="36"/>
    </row>
    <row r="150" spans="17:25" ht="33.75" customHeight="1" x14ac:dyDescent="0.2">
      <c r="Q150" s="36"/>
      <c r="R150" s="36"/>
      <c r="S150" s="36"/>
      <c r="T150" s="36"/>
      <c r="U150" s="36"/>
      <c r="V150" s="36"/>
      <c r="W150" s="36"/>
      <c r="X150" s="36"/>
      <c r="Y150" s="36"/>
    </row>
    <row r="151" spans="17:25" ht="33.75" customHeight="1" x14ac:dyDescent="0.2">
      <c r="Q151" s="36"/>
      <c r="R151" s="36"/>
      <c r="S151" s="36"/>
      <c r="T151" s="36"/>
      <c r="U151" s="36"/>
      <c r="V151" s="36"/>
      <c r="W151" s="36"/>
      <c r="X151" s="36"/>
      <c r="Y151" s="36"/>
    </row>
    <row r="152" spans="17:25" ht="33.75" customHeight="1" x14ac:dyDescent="0.2">
      <c r="Q152" s="36"/>
      <c r="R152" s="36"/>
      <c r="S152" s="36"/>
      <c r="T152" s="36"/>
      <c r="U152" s="36"/>
      <c r="V152" s="36"/>
      <c r="W152" s="36"/>
      <c r="X152" s="36"/>
      <c r="Y152" s="36"/>
    </row>
    <row r="153" spans="17:25" ht="33.75" customHeight="1" x14ac:dyDescent="0.2">
      <c r="Q153" s="36"/>
      <c r="R153" s="36"/>
      <c r="S153" s="36"/>
      <c r="T153" s="36"/>
      <c r="U153" s="36"/>
      <c r="V153" s="36"/>
      <c r="W153" s="36"/>
      <c r="X153" s="36"/>
      <c r="Y153" s="36"/>
    </row>
    <row r="154" spans="17:25" ht="33.75" customHeight="1" x14ac:dyDescent="0.2">
      <c r="Q154" s="36"/>
      <c r="R154" s="36"/>
      <c r="S154" s="36"/>
      <c r="T154" s="36"/>
      <c r="U154" s="36"/>
      <c r="V154" s="36"/>
      <c r="W154" s="36"/>
      <c r="X154" s="36"/>
      <c r="Y154" s="36"/>
    </row>
    <row r="155" spans="17:25" ht="33.75" customHeight="1" x14ac:dyDescent="0.2">
      <c r="Q155" s="36"/>
      <c r="R155" s="36"/>
      <c r="S155" s="36"/>
      <c r="T155" s="36"/>
      <c r="U155" s="36"/>
      <c r="V155" s="36"/>
      <c r="W155" s="36"/>
      <c r="X155" s="36"/>
      <c r="Y155" s="36"/>
    </row>
    <row r="156" spans="17:25" ht="33.75" customHeight="1" x14ac:dyDescent="0.2">
      <c r="Q156" s="36"/>
      <c r="R156" s="36"/>
      <c r="S156" s="36"/>
      <c r="T156" s="36"/>
      <c r="U156" s="36"/>
      <c r="V156" s="36"/>
      <c r="W156" s="36"/>
      <c r="X156" s="36"/>
      <c r="Y156" s="36"/>
    </row>
    <row r="157" spans="17:25" ht="33.75" customHeight="1" x14ac:dyDescent="0.2">
      <c r="Q157" s="36"/>
      <c r="R157" s="36"/>
      <c r="S157" s="36"/>
      <c r="T157" s="36"/>
      <c r="U157" s="36"/>
      <c r="V157" s="36"/>
      <c r="W157" s="36"/>
      <c r="X157" s="36"/>
      <c r="Y157" s="36"/>
    </row>
    <row r="158" spans="17:25" ht="33.75" customHeight="1" x14ac:dyDescent="0.2">
      <c r="Q158" s="36"/>
      <c r="R158" s="36"/>
      <c r="S158" s="36"/>
      <c r="T158" s="36"/>
      <c r="U158" s="36"/>
      <c r="V158" s="36"/>
      <c r="W158" s="36"/>
      <c r="X158" s="36"/>
      <c r="Y158" s="36"/>
    </row>
    <row r="159" spans="17:25" ht="33.75" customHeight="1" x14ac:dyDescent="0.2">
      <c r="Q159" s="36"/>
      <c r="R159" s="36"/>
      <c r="S159" s="36"/>
      <c r="T159" s="36"/>
      <c r="U159" s="36"/>
      <c r="V159" s="36"/>
      <c r="W159" s="36"/>
      <c r="X159" s="36"/>
      <c r="Y159" s="36"/>
    </row>
    <row r="160" spans="17:25" ht="33.75" customHeight="1" x14ac:dyDescent="0.2">
      <c r="Q160" s="36"/>
      <c r="R160" s="36"/>
      <c r="S160" s="36"/>
      <c r="T160" s="36"/>
      <c r="U160" s="36"/>
      <c r="V160" s="36"/>
      <c r="W160" s="36"/>
      <c r="X160" s="36"/>
      <c r="Y160" s="36"/>
    </row>
    <row r="161" spans="17:25" ht="33.75" customHeight="1" x14ac:dyDescent="0.2">
      <c r="Q161" s="36"/>
      <c r="R161" s="36"/>
      <c r="S161" s="36"/>
      <c r="T161" s="36"/>
      <c r="U161" s="36"/>
      <c r="V161" s="36"/>
      <c r="W161" s="36"/>
      <c r="X161" s="36"/>
      <c r="Y161" s="36"/>
    </row>
    <row r="162" spans="17:25" ht="33.75" customHeight="1" x14ac:dyDescent="0.2">
      <c r="Q162" s="36"/>
      <c r="R162" s="36"/>
      <c r="S162" s="36"/>
      <c r="T162" s="36"/>
      <c r="U162" s="36"/>
      <c r="V162" s="36"/>
      <c r="W162" s="36"/>
      <c r="X162" s="36"/>
      <c r="Y162" s="36"/>
    </row>
    <row r="163" spans="17:25" ht="33.75" customHeight="1" x14ac:dyDescent="0.2">
      <c r="Q163" s="36"/>
      <c r="R163" s="36"/>
      <c r="S163" s="36"/>
      <c r="T163" s="36"/>
      <c r="U163" s="36"/>
      <c r="V163" s="36"/>
      <c r="W163" s="36"/>
      <c r="X163" s="36"/>
      <c r="Y163" s="36"/>
    </row>
    <row r="164" spans="17:25" ht="33.75" customHeight="1" x14ac:dyDescent="0.2">
      <c r="Q164" s="36"/>
      <c r="R164" s="36"/>
      <c r="S164" s="36"/>
      <c r="T164" s="36"/>
      <c r="U164" s="36"/>
      <c r="V164" s="36"/>
      <c r="W164" s="36"/>
      <c r="X164" s="36"/>
      <c r="Y164" s="36"/>
    </row>
    <row r="165" spans="17:25" ht="33.75" customHeight="1" x14ac:dyDescent="0.2">
      <c r="Q165" s="36"/>
      <c r="R165" s="36"/>
      <c r="S165" s="36"/>
      <c r="T165" s="36"/>
      <c r="U165" s="36"/>
      <c r="V165" s="36"/>
      <c r="W165" s="36"/>
      <c r="X165" s="36"/>
      <c r="Y165" s="36"/>
    </row>
    <row r="166" spans="17:25" ht="33.75" customHeight="1" x14ac:dyDescent="0.2">
      <c r="Q166" s="36"/>
      <c r="R166" s="36"/>
      <c r="S166" s="36"/>
      <c r="T166" s="36"/>
      <c r="U166" s="36"/>
      <c r="V166" s="36"/>
      <c r="W166" s="36"/>
      <c r="X166" s="36"/>
      <c r="Y166" s="36"/>
    </row>
    <row r="167" spans="17:25" ht="33.75" customHeight="1" x14ac:dyDescent="0.2">
      <c r="Q167" s="36"/>
      <c r="R167" s="36"/>
      <c r="S167" s="36"/>
      <c r="T167" s="36"/>
      <c r="U167" s="36"/>
      <c r="V167" s="36"/>
      <c r="W167" s="36"/>
      <c r="X167" s="36"/>
      <c r="Y167" s="36"/>
    </row>
    <row r="168" spans="17:25" ht="33.75" customHeight="1" x14ac:dyDescent="0.2">
      <c r="Q168" s="36"/>
      <c r="R168" s="36"/>
      <c r="S168" s="36"/>
      <c r="T168" s="36"/>
      <c r="U168" s="36"/>
      <c r="V168" s="36"/>
      <c r="W168" s="36"/>
      <c r="X168" s="36"/>
      <c r="Y168" s="36"/>
    </row>
    <row r="169" spans="17:25" ht="33.75" customHeight="1" x14ac:dyDescent="0.2">
      <c r="Q169" s="36"/>
      <c r="R169" s="36"/>
      <c r="S169" s="36"/>
      <c r="T169" s="36"/>
      <c r="U169" s="36"/>
      <c r="V169" s="36"/>
      <c r="W169" s="36"/>
      <c r="X169" s="36"/>
      <c r="Y169" s="36"/>
    </row>
    <row r="170" spans="17:25" ht="33.75" customHeight="1" x14ac:dyDescent="0.2">
      <c r="Q170" s="36"/>
      <c r="R170" s="36"/>
      <c r="S170" s="36"/>
      <c r="T170" s="36"/>
      <c r="U170" s="36"/>
      <c r="V170" s="36"/>
      <c r="W170" s="36"/>
      <c r="X170" s="36"/>
      <c r="Y170" s="36"/>
    </row>
    <row r="171" spans="17:25" ht="33.75" customHeight="1" x14ac:dyDescent="0.2">
      <c r="Q171" s="36"/>
      <c r="R171" s="36"/>
      <c r="S171" s="36"/>
      <c r="T171" s="36"/>
      <c r="U171" s="36"/>
      <c r="V171" s="36"/>
      <c r="W171" s="36"/>
      <c r="X171" s="36"/>
      <c r="Y171" s="36"/>
    </row>
    <row r="172" spans="17:25" ht="33.75" customHeight="1" x14ac:dyDescent="0.2">
      <c r="Q172" s="36"/>
      <c r="R172" s="36"/>
      <c r="S172" s="36"/>
      <c r="T172" s="36"/>
      <c r="U172" s="36"/>
      <c r="V172" s="36"/>
      <c r="W172" s="36"/>
      <c r="X172" s="36"/>
      <c r="Y172" s="36"/>
    </row>
    <row r="173" spans="17:25" ht="33.75" customHeight="1" x14ac:dyDescent="0.2">
      <c r="Q173" s="36"/>
      <c r="R173" s="36"/>
      <c r="S173" s="36"/>
      <c r="T173" s="36"/>
      <c r="U173" s="36"/>
      <c r="V173" s="36"/>
      <c r="W173" s="36"/>
      <c r="X173" s="36"/>
      <c r="Y173" s="36"/>
    </row>
    <row r="174" spans="17:25" ht="33.75" customHeight="1" x14ac:dyDescent="0.2">
      <c r="Q174" s="36"/>
      <c r="R174" s="36"/>
      <c r="S174" s="36"/>
      <c r="T174" s="36"/>
      <c r="U174" s="36"/>
      <c r="V174" s="36"/>
      <c r="W174" s="36"/>
      <c r="X174" s="36"/>
      <c r="Y174" s="36"/>
    </row>
    <row r="175" spans="17:25" ht="33.75" customHeight="1" x14ac:dyDescent="0.2">
      <c r="Q175" s="36"/>
      <c r="R175" s="36"/>
      <c r="S175" s="36"/>
      <c r="T175" s="36"/>
      <c r="U175" s="36"/>
      <c r="V175" s="36"/>
      <c r="W175" s="36"/>
      <c r="X175" s="36"/>
      <c r="Y175" s="36"/>
    </row>
    <row r="176" spans="17:25" ht="33.75" customHeight="1" x14ac:dyDescent="0.2">
      <c r="Q176" s="36"/>
      <c r="R176" s="36"/>
      <c r="S176" s="36"/>
      <c r="T176" s="36"/>
      <c r="U176" s="36"/>
      <c r="V176" s="36"/>
      <c r="W176" s="36"/>
      <c r="X176" s="36"/>
      <c r="Y176" s="36"/>
    </row>
    <row r="177" spans="17:25" ht="33.75" customHeight="1" x14ac:dyDescent="0.2">
      <c r="Q177" s="36"/>
      <c r="R177" s="36"/>
      <c r="S177" s="36"/>
      <c r="T177" s="36"/>
      <c r="U177" s="36"/>
      <c r="V177" s="36"/>
      <c r="W177" s="36"/>
      <c r="X177" s="36"/>
      <c r="Y177" s="36"/>
    </row>
    <row r="178" spans="17:25" ht="33.75" customHeight="1" x14ac:dyDescent="0.2">
      <c r="Q178" s="36"/>
      <c r="R178" s="36"/>
      <c r="S178" s="36"/>
      <c r="T178" s="36"/>
      <c r="U178" s="36"/>
      <c r="V178" s="36"/>
      <c r="W178" s="36"/>
      <c r="X178" s="36"/>
      <c r="Y178" s="36"/>
    </row>
    <row r="179" spans="17:25" ht="33.75" customHeight="1" x14ac:dyDescent="0.2">
      <c r="Q179" s="36"/>
      <c r="R179" s="36"/>
      <c r="S179" s="36"/>
      <c r="T179" s="36"/>
      <c r="U179" s="36"/>
      <c r="V179" s="36"/>
      <c r="W179" s="36"/>
      <c r="X179" s="36"/>
      <c r="Y179" s="36"/>
    </row>
    <row r="180" spans="17:25" ht="33.75" customHeight="1" x14ac:dyDescent="0.2">
      <c r="Q180" s="36"/>
      <c r="R180" s="36"/>
      <c r="S180" s="36"/>
      <c r="T180" s="36"/>
      <c r="U180" s="36"/>
      <c r="V180" s="36"/>
      <c r="W180" s="36"/>
      <c r="X180" s="36"/>
      <c r="Y180" s="36"/>
    </row>
  </sheetData>
  <mergeCells count="134">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Q44:U44"/>
    <mergeCell ref="V45:V52"/>
    <mergeCell ref="W45:W52"/>
    <mergeCell ref="X45:X52"/>
    <mergeCell ref="Y45:Y52"/>
    <mergeCell ref="AA29:AA40"/>
    <mergeCell ref="J31:J32"/>
    <mergeCell ref="J33:J34"/>
    <mergeCell ref="W29:W34"/>
    <mergeCell ref="X29:X34"/>
    <mergeCell ref="Y29:Y34"/>
    <mergeCell ref="Z29:Z40"/>
    <mergeCell ref="W35:W40"/>
    <mergeCell ref="X35:X40"/>
    <mergeCell ref="Y35:Y40"/>
    <mergeCell ref="G35:G40"/>
    <mergeCell ref="H35:H40"/>
    <mergeCell ref="I35:I40"/>
    <mergeCell ref="J35:J36"/>
    <mergeCell ref="V35:V40"/>
    <mergeCell ref="J29:J30"/>
    <mergeCell ref="V29:V34"/>
    <mergeCell ref="J37:J38"/>
    <mergeCell ref="J39:J40"/>
    <mergeCell ref="Z25:Z28"/>
    <mergeCell ref="AA25:AA28"/>
    <mergeCell ref="J27:J28"/>
    <mergeCell ref="C29:C40"/>
    <mergeCell ref="D29:D40"/>
    <mergeCell ref="E29:E34"/>
    <mergeCell ref="F29:F34"/>
    <mergeCell ref="G29:G34"/>
    <mergeCell ref="H29:H34"/>
    <mergeCell ref="I29:I34"/>
    <mergeCell ref="I25:I28"/>
    <mergeCell ref="J25:J26"/>
    <mergeCell ref="V25:V28"/>
    <mergeCell ref="W25:W28"/>
    <mergeCell ref="X25:X28"/>
    <mergeCell ref="Y25:Y28"/>
    <mergeCell ref="C25:C28"/>
    <mergeCell ref="D25:D28"/>
    <mergeCell ref="E25:E28"/>
    <mergeCell ref="F25:F28"/>
    <mergeCell ref="G25:G28"/>
    <mergeCell ref="H25:H28"/>
    <mergeCell ref="E35:E40"/>
    <mergeCell ref="F35:F40"/>
    <mergeCell ref="Z19:Z20"/>
    <mergeCell ref="AA19:AA20"/>
    <mergeCell ref="J21:J22"/>
    <mergeCell ref="Z21:Z24"/>
    <mergeCell ref="AA21:AA24"/>
    <mergeCell ref="J23:J24"/>
    <mergeCell ref="I19:I24"/>
    <mergeCell ref="J19:J20"/>
    <mergeCell ref="V19:V24"/>
    <mergeCell ref="W19:W24"/>
    <mergeCell ref="X19:X24"/>
    <mergeCell ref="Y19:Y24"/>
    <mergeCell ref="Z7:Z18"/>
    <mergeCell ref="AA7:AA18"/>
    <mergeCell ref="J9:J10"/>
    <mergeCell ref="J11:J12"/>
    <mergeCell ref="J13:J14"/>
    <mergeCell ref="J15:J16"/>
    <mergeCell ref="J17:J18"/>
    <mergeCell ref="H7:H18"/>
    <mergeCell ref="I7:I18"/>
    <mergeCell ref="J7:J8"/>
    <mergeCell ref="V7:V18"/>
    <mergeCell ref="W7:W18"/>
    <mergeCell ref="X7:X18"/>
    <mergeCell ref="W3:W6"/>
    <mergeCell ref="X3:X6"/>
    <mergeCell ref="C19:C24"/>
    <mergeCell ref="D19:D24"/>
    <mergeCell ref="E19:E24"/>
    <mergeCell ref="F19:F24"/>
    <mergeCell ref="G19:G24"/>
    <mergeCell ref="H19:H24"/>
    <mergeCell ref="Y7:Y18"/>
    <mergeCell ref="B1:C1"/>
    <mergeCell ref="E1:AB1"/>
    <mergeCell ref="K2:L2"/>
    <mergeCell ref="A3:A40"/>
    <mergeCell ref="B3:B40"/>
    <mergeCell ref="C3:C6"/>
    <mergeCell ref="D3:D6"/>
    <mergeCell ref="E3:E6"/>
    <mergeCell ref="F3:F6"/>
    <mergeCell ref="G3:G6"/>
    <mergeCell ref="Y3:Y6"/>
    <mergeCell ref="Z3:Z6"/>
    <mergeCell ref="AA3:AA6"/>
    <mergeCell ref="AB3:AB40"/>
    <mergeCell ref="J5:J6"/>
    <mergeCell ref="C7:C18"/>
    <mergeCell ref="D7:D18"/>
    <mergeCell ref="E7:E18"/>
    <mergeCell ref="F7:F18"/>
    <mergeCell ref="G7:G18"/>
    <mergeCell ref="H3:H6"/>
    <mergeCell ref="I3:I6"/>
    <mergeCell ref="J3:J4"/>
    <mergeCell ref="V3:V6"/>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CB9A-A350-47CE-B6F1-5AEBD8B10029}">
  <sheetPr>
    <tabColor theme="0"/>
  </sheetPr>
  <dimension ref="A1:AQ145"/>
  <sheetViews>
    <sheetView topLeftCell="D1" zoomScale="60" zoomScaleNormal="60" zoomScaleSheetLayoutView="70" workbookViewId="0">
      <pane xSplit="2" ySplit="2" topLeftCell="F107" activePane="bottomRight" state="frozen"/>
      <selection activeCell="D1" sqref="D1"/>
      <selection pane="topRight" activeCell="F1" sqref="F1"/>
      <selection pane="bottomLeft" activeCell="D3" sqref="D3"/>
      <selection pane="bottomRight" activeCell="I115" sqref="I115"/>
    </sheetView>
  </sheetViews>
  <sheetFormatPr baseColWidth="10" defaultColWidth="40.28515625" defaultRowHeight="53.45" customHeight="1" x14ac:dyDescent="0.25"/>
  <cols>
    <col min="1" max="1" width="25.42578125" style="191" customWidth="1"/>
    <col min="2" max="2" width="22" style="191" customWidth="1"/>
    <col min="3" max="3" width="23.7109375" style="191" customWidth="1"/>
    <col min="4" max="4" width="49.5703125" style="191" customWidth="1"/>
    <col min="5" max="5" width="36.85546875" style="218" customWidth="1"/>
    <col min="6" max="6" width="11" style="191" customWidth="1"/>
    <col min="7" max="7" width="22.5703125" style="219" customWidth="1"/>
    <col min="8" max="8" width="20.28515625" style="219" customWidth="1"/>
    <col min="9" max="9" width="11.7109375" style="191" customWidth="1"/>
    <col min="10" max="10" width="37.28515625" style="220" customWidth="1"/>
    <col min="11" max="11" width="12.28515625" style="191" customWidth="1"/>
    <col min="12" max="12" width="10.28515625" style="191" customWidth="1"/>
    <col min="13" max="16" width="10.42578125" style="191" customWidth="1"/>
    <col min="17" max="18" width="10.42578125" style="36" customWidth="1"/>
    <col min="19" max="19" width="13" style="36" customWidth="1"/>
    <col min="20" max="20" width="17.42578125" style="36" customWidth="1"/>
    <col min="21" max="21" width="15.28515625" style="36" customWidth="1"/>
    <col min="22" max="22" width="15.5703125" style="36" customWidth="1"/>
    <col min="23" max="23" width="13.7109375" style="36" customWidth="1"/>
    <col min="24" max="24" width="15.5703125" style="36" customWidth="1"/>
    <col min="25" max="25" width="16" style="36" customWidth="1"/>
    <col min="26" max="27" width="20.42578125" style="191" customWidth="1"/>
    <col min="28" max="28" width="18.42578125" style="223" customWidth="1"/>
    <col min="29" max="16384" width="40.28515625" style="191"/>
  </cols>
  <sheetData>
    <row r="1" spans="1:43" s="192" customFormat="1" ht="53.45" customHeight="1" x14ac:dyDescent="0.25">
      <c r="A1" s="190" t="s">
        <v>0</v>
      </c>
      <c r="B1" s="653" t="s">
        <v>1</v>
      </c>
      <c r="C1" s="653"/>
      <c r="D1" s="190" t="s">
        <v>25</v>
      </c>
      <c r="E1" s="654">
        <v>2024</v>
      </c>
      <c r="F1" s="654"/>
      <c r="G1" s="654"/>
      <c r="H1" s="654"/>
      <c r="I1" s="654"/>
      <c r="J1" s="654"/>
      <c r="K1" s="654"/>
      <c r="L1" s="654"/>
      <c r="M1" s="654"/>
      <c r="N1" s="654"/>
      <c r="O1" s="654"/>
      <c r="P1" s="654"/>
      <c r="Q1" s="654"/>
      <c r="R1" s="654"/>
      <c r="S1" s="654"/>
      <c r="T1" s="654"/>
      <c r="U1" s="654"/>
      <c r="V1" s="654"/>
      <c r="W1" s="654"/>
      <c r="X1" s="654"/>
      <c r="Y1" s="654"/>
      <c r="Z1" s="654"/>
      <c r="AA1" s="654"/>
      <c r="AB1" s="655"/>
      <c r="AC1" s="191"/>
      <c r="AD1" s="191"/>
      <c r="AE1" s="191"/>
      <c r="AF1" s="191"/>
      <c r="AG1" s="191"/>
      <c r="AH1" s="191"/>
      <c r="AI1" s="191"/>
      <c r="AJ1" s="191"/>
      <c r="AK1" s="191"/>
      <c r="AL1" s="191"/>
      <c r="AM1" s="191"/>
      <c r="AN1" s="191"/>
      <c r="AO1" s="191"/>
      <c r="AP1" s="191"/>
      <c r="AQ1" s="191"/>
    </row>
    <row r="2" spans="1:43" s="192" customFormat="1" ht="53.45" customHeight="1" x14ac:dyDescent="0.25">
      <c r="A2" s="193" t="s">
        <v>2</v>
      </c>
      <c r="B2" s="193" t="s">
        <v>3</v>
      </c>
      <c r="C2" s="193" t="s">
        <v>144</v>
      </c>
      <c r="D2" s="194" t="s">
        <v>391</v>
      </c>
      <c r="E2" s="194" t="s">
        <v>5</v>
      </c>
      <c r="F2" s="194" t="s">
        <v>145</v>
      </c>
      <c r="G2" s="195" t="s">
        <v>7</v>
      </c>
      <c r="H2" s="195" t="s">
        <v>8</v>
      </c>
      <c r="I2" s="196" t="s">
        <v>9</v>
      </c>
      <c r="J2" s="195" t="s">
        <v>10</v>
      </c>
      <c r="K2" s="656" t="s">
        <v>11</v>
      </c>
      <c r="L2" s="656"/>
      <c r="M2" s="197">
        <v>45352</v>
      </c>
      <c r="N2" s="197">
        <v>45444</v>
      </c>
      <c r="O2" s="197">
        <v>45536</v>
      </c>
      <c r="P2" s="197">
        <v>45627</v>
      </c>
      <c r="Q2" s="198" t="s">
        <v>12</v>
      </c>
      <c r="R2" s="198" t="s">
        <v>13</v>
      </c>
      <c r="S2" s="198" t="s">
        <v>14</v>
      </c>
      <c r="T2" s="198" t="s">
        <v>15</v>
      </c>
      <c r="U2" s="198" t="s">
        <v>16</v>
      </c>
      <c r="V2" s="198" t="s">
        <v>17</v>
      </c>
      <c r="W2" s="198" t="s">
        <v>18</v>
      </c>
      <c r="X2" s="198" t="s">
        <v>19</v>
      </c>
      <c r="Y2" s="198" t="s">
        <v>20</v>
      </c>
      <c r="Z2" s="199" t="s">
        <v>28</v>
      </c>
      <c r="AA2" s="199" t="s">
        <v>21</v>
      </c>
      <c r="AB2" s="199" t="s">
        <v>22</v>
      </c>
      <c r="AC2" s="191"/>
      <c r="AD2" s="191"/>
      <c r="AE2" s="191"/>
      <c r="AF2" s="191"/>
      <c r="AG2" s="191"/>
      <c r="AH2" s="191"/>
      <c r="AI2" s="191"/>
      <c r="AJ2" s="191"/>
      <c r="AK2" s="191"/>
      <c r="AL2" s="191"/>
      <c r="AM2" s="191"/>
      <c r="AN2" s="191"/>
      <c r="AO2" s="191"/>
      <c r="AP2" s="191"/>
      <c r="AQ2" s="191"/>
    </row>
    <row r="3" spans="1:43" s="192" customFormat="1" ht="53.45" customHeight="1" x14ac:dyDescent="0.25">
      <c r="A3" s="657"/>
      <c r="B3" s="660" t="s">
        <v>392</v>
      </c>
      <c r="C3" s="661" t="s">
        <v>393</v>
      </c>
      <c r="D3" s="662" t="s">
        <v>394</v>
      </c>
      <c r="E3" s="663" t="s">
        <v>395</v>
      </c>
      <c r="F3" s="664">
        <v>29</v>
      </c>
      <c r="G3" s="663" t="s">
        <v>396</v>
      </c>
      <c r="H3" s="663" t="s">
        <v>397</v>
      </c>
      <c r="I3" s="675">
        <f>+MAX(V3:Y6)</f>
        <v>1</v>
      </c>
      <c r="J3" s="672" t="s">
        <v>398</v>
      </c>
      <c r="K3" s="200">
        <v>0.7</v>
      </c>
      <c r="L3" s="201" t="s">
        <v>23</v>
      </c>
      <c r="M3" s="202">
        <v>0.1</v>
      </c>
      <c r="N3" s="202">
        <v>0.4</v>
      </c>
      <c r="O3" s="202">
        <v>0.7</v>
      </c>
      <c r="P3" s="202">
        <v>1</v>
      </c>
      <c r="Q3" s="6">
        <f t="shared" ref="Q3:Q66" si="0">+SUM(M3:M3)*K3</f>
        <v>6.9999999999999993E-2</v>
      </c>
      <c r="R3" s="6">
        <f t="shared" ref="R3:R66" si="1">+SUM(N3:N3)*K3</f>
        <v>0.27999999999999997</v>
      </c>
      <c r="S3" s="6">
        <f t="shared" ref="S3:S66" si="2">+SUM(O3:O3)*K3</f>
        <v>0.48999999999999994</v>
      </c>
      <c r="T3" s="6">
        <f t="shared" ref="T3:T66" si="3">+SUM(P3:P3)*K3</f>
        <v>0.7</v>
      </c>
      <c r="U3" s="54">
        <f t="shared" ref="U3:U66" si="4">+MAX(Q3:T3)</f>
        <v>0.7</v>
      </c>
      <c r="V3" s="579">
        <f>+Q4+Q6</f>
        <v>6.9999999999999993E-2</v>
      </c>
      <c r="W3" s="579">
        <f>+R4+R6</f>
        <v>0.37</v>
      </c>
      <c r="X3" s="579">
        <f>+S4+S6</f>
        <v>0.66999999999999993</v>
      </c>
      <c r="Y3" s="579">
        <f>+T4+T6</f>
        <v>1</v>
      </c>
      <c r="Z3" s="665" t="s">
        <v>877</v>
      </c>
      <c r="AA3" s="668" t="s">
        <v>400</v>
      </c>
      <c r="AB3" s="670" t="s">
        <v>401</v>
      </c>
      <c r="AC3" s="191"/>
      <c r="AD3" s="191"/>
      <c r="AE3" s="191"/>
      <c r="AF3" s="191"/>
      <c r="AG3" s="191"/>
      <c r="AH3" s="191"/>
      <c r="AI3" s="191"/>
      <c r="AJ3" s="191"/>
      <c r="AK3" s="191"/>
      <c r="AL3" s="191"/>
      <c r="AM3" s="191"/>
      <c r="AN3" s="191"/>
      <c r="AO3" s="191"/>
      <c r="AP3" s="191"/>
      <c r="AQ3" s="191"/>
    </row>
    <row r="4" spans="1:43" s="192" customFormat="1" ht="37.15" customHeight="1" x14ac:dyDescent="0.25">
      <c r="A4" s="658"/>
      <c r="B4" s="660"/>
      <c r="C4" s="661"/>
      <c r="D4" s="662"/>
      <c r="E4" s="663"/>
      <c r="F4" s="664"/>
      <c r="G4" s="663"/>
      <c r="H4" s="663"/>
      <c r="I4" s="662"/>
      <c r="J4" s="672"/>
      <c r="K4" s="203">
        <v>0.7</v>
      </c>
      <c r="L4" s="204" t="s">
        <v>24</v>
      </c>
      <c r="M4" s="205">
        <v>0.1</v>
      </c>
      <c r="N4" s="205">
        <v>0.4</v>
      </c>
      <c r="O4" s="205">
        <v>0.7</v>
      </c>
      <c r="P4" s="205">
        <v>1</v>
      </c>
      <c r="Q4" s="59">
        <f t="shared" si="0"/>
        <v>6.9999999999999993E-2</v>
      </c>
      <c r="R4" s="59">
        <f t="shared" si="1"/>
        <v>0.27999999999999997</v>
      </c>
      <c r="S4" s="59">
        <f t="shared" si="2"/>
        <v>0.48999999999999994</v>
      </c>
      <c r="T4" s="59">
        <f t="shared" si="3"/>
        <v>0.7</v>
      </c>
      <c r="U4" s="61">
        <f t="shared" si="4"/>
        <v>0.7</v>
      </c>
      <c r="V4" s="579"/>
      <c r="W4" s="579"/>
      <c r="X4" s="579"/>
      <c r="Y4" s="579"/>
      <c r="Z4" s="666"/>
      <c r="AA4" s="669"/>
      <c r="AB4" s="671"/>
      <c r="AC4" s="191"/>
      <c r="AD4" s="191"/>
      <c r="AE4" s="191"/>
      <c r="AF4" s="191"/>
      <c r="AG4" s="191"/>
      <c r="AH4" s="191"/>
      <c r="AI4" s="191"/>
      <c r="AJ4" s="191"/>
      <c r="AK4" s="191"/>
      <c r="AL4" s="191"/>
      <c r="AM4" s="191"/>
      <c r="AN4" s="191"/>
      <c r="AO4" s="191"/>
      <c r="AP4" s="191"/>
      <c r="AQ4" s="191"/>
    </row>
    <row r="5" spans="1:43" s="192" customFormat="1" ht="37.9" customHeight="1" x14ac:dyDescent="0.25">
      <c r="A5" s="658"/>
      <c r="B5" s="660"/>
      <c r="C5" s="661"/>
      <c r="D5" s="662"/>
      <c r="E5" s="663"/>
      <c r="F5" s="664"/>
      <c r="G5" s="663"/>
      <c r="H5" s="663"/>
      <c r="I5" s="662"/>
      <c r="J5" s="672" t="s">
        <v>402</v>
      </c>
      <c r="K5" s="200">
        <v>0.3</v>
      </c>
      <c r="L5" s="201" t="s">
        <v>23</v>
      </c>
      <c r="M5" s="206">
        <v>0</v>
      </c>
      <c r="N5" s="206">
        <v>0.33</v>
      </c>
      <c r="O5" s="206">
        <v>0.66</v>
      </c>
      <c r="P5" s="206">
        <v>1</v>
      </c>
      <c r="Q5" s="6">
        <f t="shared" si="0"/>
        <v>0</v>
      </c>
      <c r="R5" s="6">
        <f t="shared" si="1"/>
        <v>9.9000000000000005E-2</v>
      </c>
      <c r="S5" s="6">
        <f t="shared" si="2"/>
        <v>0.19800000000000001</v>
      </c>
      <c r="T5" s="6">
        <f t="shared" si="3"/>
        <v>0.3</v>
      </c>
      <c r="U5" s="54">
        <f t="shared" si="4"/>
        <v>0.3</v>
      </c>
      <c r="V5" s="579"/>
      <c r="W5" s="579"/>
      <c r="X5" s="579"/>
      <c r="Y5" s="579"/>
      <c r="Z5" s="666"/>
      <c r="AA5" s="669"/>
      <c r="AB5" s="671"/>
      <c r="AC5" s="191"/>
      <c r="AD5" s="191"/>
      <c r="AE5" s="191"/>
      <c r="AF5" s="191"/>
      <c r="AG5" s="191"/>
      <c r="AH5" s="191"/>
      <c r="AI5" s="191"/>
      <c r="AJ5" s="191"/>
      <c r="AK5" s="191"/>
      <c r="AL5" s="191"/>
      <c r="AM5" s="191"/>
      <c r="AN5" s="191"/>
      <c r="AO5" s="191"/>
      <c r="AP5" s="191"/>
      <c r="AQ5" s="191"/>
    </row>
    <row r="6" spans="1:43" s="192" customFormat="1" ht="37.9" customHeight="1" x14ac:dyDescent="0.25">
      <c r="A6" s="658"/>
      <c r="B6" s="660"/>
      <c r="C6" s="661"/>
      <c r="D6" s="662"/>
      <c r="E6" s="663"/>
      <c r="F6" s="664"/>
      <c r="G6" s="663"/>
      <c r="H6" s="663"/>
      <c r="I6" s="662"/>
      <c r="J6" s="672"/>
      <c r="K6" s="203">
        <v>0.3</v>
      </c>
      <c r="L6" s="204" t="s">
        <v>24</v>
      </c>
      <c r="M6" s="205">
        <v>0</v>
      </c>
      <c r="N6" s="205">
        <v>0.3</v>
      </c>
      <c r="O6" s="205">
        <v>0.6</v>
      </c>
      <c r="P6" s="205">
        <v>1</v>
      </c>
      <c r="Q6" s="59">
        <f>+SUM(M6:M6)*K6</f>
        <v>0</v>
      </c>
      <c r="R6" s="59">
        <f>+SUM(N6:N6)*K6</f>
        <v>0.09</v>
      </c>
      <c r="S6" s="59">
        <f>+SUM(O6:O6)*K6</f>
        <v>0.18</v>
      </c>
      <c r="T6" s="59">
        <f>+SUM(P6:P6)*K6</f>
        <v>0.3</v>
      </c>
      <c r="U6" s="61">
        <f>+MAX(Q6:T6)</f>
        <v>0.3</v>
      </c>
      <c r="V6" s="579"/>
      <c r="W6" s="579"/>
      <c r="X6" s="579"/>
      <c r="Y6" s="579"/>
      <c r="Z6" s="667"/>
      <c r="AA6" s="669"/>
      <c r="AB6" s="671"/>
      <c r="AC6" s="191"/>
      <c r="AD6" s="191"/>
      <c r="AE6" s="191"/>
      <c r="AF6" s="191"/>
      <c r="AG6" s="191"/>
      <c r="AH6" s="191"/>
      <c r="AI6" s="191"/>
      <c r="AJ6" s="191"/>
      <c r="AK6" s="191"/>
      <c r="AL6" s="191"/>
      <c r="AM6" s="191"/>
      <c r="AN6" s="191"/>
      <c r="AO6" s="191"/>
      <c r="AP6" s="191"/>
      <c r="AQ6" s="191"/>
    </row>
    <row r="7" spans="1:43" s="192" customFormat="1" ht="42.6" customHeight="1" x14ac:dyDescent="0.25">
      <c r="A7" s="658"/>
      <c r="B7" s="660"/>
      <c r="C7" s="661"/>
      <c r="D7" s="662" t="s">
        <v>403</v>
      </c>
      <c r="E7" s="673" t="s">
        <v>404</v>
      </c>
      <c r="F7" s="674">
        <v>30</v>
      </c>
      <c r="G7" s="663" t="s">
        <v>405</v>
      </c>
      <c r="H7" s="663" t="s">
        <v>405</v>
      </c>
      <c r="I7" s="663">
        <f>+MAX(V7:Y8)</f>
        <v>1</v>
      </c>
      <c r="J7" s="685" t="s">
        <v>406</v>
      </c>
      <c r="K7" s="200">
        <v>1</v>
      </c>
      <c r="L7" s="201" t="s">
        <v>23</v>
      </c>
      <c r="M7" s="206">
        <v>0</v>
      </c>
      <c r="N7" s="206">
        <v>0.2</v>
      </c>
      <c r="O7" s="206">
        <v>0.6</v>
      </c>
      <c r="P7" s="206">
        <v>1</v>
      </c>
      <c r="Q7" s="6">
        <f t="shared" si="0"/>
        <v>0</v>
      </c>
      <c r="R7" s="6">
        <f t="shared" si="1"/>
        <v>0.2</v>
      </c>
      <c r="S7" s="6">
        <f t="shared" si="2"/>
        <v>0.6</v>
      </c>
      <c r="T7" s="6">
        <f t="shared" si="3"/>
        <v>1</v>
      </c>
      <c r="U7" s="54">
        <f t="shared" si="4"/>
        <v>1</v>
      </c>
      <c r="V7" s="579">
        <f>+Q8</f>
        <v>0</v>
      </c>
      <c r="W7" s="579">
        <f>+R8</f>
        <v>0.2</v>
      </c>
      <c r="X7" s="579">
        <f>+S8</f>
        <v>0.4</v>
      </c>
      <c r="Y7" s="579">
        <f>+T8</f>
        <v>1</v>
      </c>
      <c r="Z7" s="676" t="s">
        <v>399</v>
      </c>
      <c r="AA7" s="678" t="s">
        <v>886</v>
      </c>
      <c r="AB7" s="671"/>
      <c r="AC7" s="191"/>
      <c r="AD7" s="191"/>
      <c r="AE7" s="191"/>
      <c r="AF7" s="191"/>
      <c r="AG7" s="191"/>
      <c r="AH7" s="191"/>
      <c r="AI7" s="191"/>
      <c r="AJ7" s="191"/>
      <c r="AK7" s="191"/>
      <c r="AL7" s="191"/>
      <c r="AM7" s="191"/>
      <c r="AN7" s="191"/>
      <c r="AO7" s="191"/>
      <c r="AP7" s="191"/>
      <c r="AQ7" s="191"/>
    </row>
    <row r="8" spans="1:43" s="192" customFormat="1" ht="37.15" customHeight="1" x14ac:dyDescent="0.25">
      <c r="A8" s="658"/>
      <c r="B8" s="660"/>
      <c r="C8" s="661"/>
      <c r="D8" s="662"/>
      <c r="E8" s="673"/>
      <c r="F8" s="674"/>
      <c r="G8" s="663"/>
      <c r="H8" s="663"/>
      <c r="I8" s="663"/>
      <c r="J8" s="685"/>
      <c r="K8" s="203">
        <v>1</v>
      </c>
      <c r="L8" s="204" t="s">
        <v>24</v>
      </c>
      <c r="M8" s="205">
        <v>0</v>
      </c>
      <c r="N8" s="205">
        <v>0.2</v>
      </c>
      <c r="O8" s="205">
        <v>0.4</v>
      </c>
      <c r="P8" s="205">
        <v>1</v>
      </c>
      <c r="Q8" s="59">
        <f>+SUM(M8:M8)*K8</f>
        <v>0</v>
      </c>
      <c r="R8" s="59">
        <f>+SUM(N8:N8)*K8</f>
        <v>0.2</v>
      </c>
      <c r="S8" s="59">
        <f>+SUM(O8:O8)*K8</f>
        <v>0.4</v>
      </c>
      <c r="T8" s="59">
        <f>+SUM(P8:P8)*K8</f>
        <v>1</v>
      </c>
      <c r="U8" s="61">
        <f>+MAX(Q8:T8)</f>
        <v>1</v>
      </c>
      <c r="V8" s="579"/>
      <c r="W8" s="579"/>
      <c r="X8" s="579"/>
      <c r="Y8" s="579"/>
      <c r="Z8" s="677"/>
      <c r="AA8" s="679"/>
      <c r="AB8" s="671"/>
      <c r="AC8" s="191"/>
      <c r="AD8" s="191"/>
      <c r="AE8" s="191"/>
      <c r="AF8" s="191"/>
      <c r="AG8" s="191"/>
      <c r="AH8" s="191"/>
      <c r="AI8" s="191"/>
      <c r="AJ8" s="191"/>
      <c r="AK8" s="191"/>
      <c r="AL8" s="191"/>
      <c r="AM8" s="191"/>
      <c r="AN8" s="191"/>
      <c r="AO8" s="191"/>
      <c r="AP8" s="191"/>
      <c r="AQ8" s="191"/>
    </row>
    <row r="9" spans="1:43" s="192" customFormat="1" ht="35.450000000000003" customHeight="1" x14ac:dyDescent="0.25">
      <c r="A9" s="658"/>
      <c r="B9" s="660"/>
      <c r="C9" s="661"/>
      <c r="D9" s="680" t="s">
        <v>408</v>
      </c>
      <c r="E9" s="683" t="s">
        <v>409</v>
      </c>
      <c r="F9" s="674">
        <v>31</v>
      </c>
      <c r="G9" s="683" t="s">
        <v>410</v>
      </c>
      <c r="H9" s="683" t="s">
        <v>411</v>
      </c>
      <c r="I9" s="683">
        <f>+MAX(V9:Y10)</f>
        <v>1</v>
      </c>
      <c r="J9" s="684" t="s">
        <v>412</v>
      </c>
      <c r="K9" s="214">
        <v>1</v>
      </c>
      <c r="L9" s="216" t="s">
        <v>23</v>
      </c>
      <c r="M9" s="206">
        <v>0</v>
      </c>
      <c r="N9" s="206">
        <v>1</v>
      </c>
      <c r="O9" s="202">
        <v>1</v>
      </c>
      <c r="P9" s="202">
        <v>1</v>
      </c>
      <c r="Q9" s="6">
        <f t="shared" si="0"/>
        <v>0</v>
      </c>
      <c r="R9" s="6">
        <f t="shared" si="1"/>
        <v>1</v>
      </c>
      <c r="S9" s="6">
        <f t="shared" si="2"/>
        <v>1</v>
      </c>
      <c r="T9" s="6">
        <f t="shared" si="3"/>
        <v>1</v>
      </c>
      <c r="U9" s="54">
        <f t="shared" si="4"/>
        <v>1</v>
      </c>
      <c r="V9" s="579">
        <f>+Q10</f>
        <v>0.02</v>
      </c>
      <c r="W9" s="579">
        <f>+R10</f>
        <v>0.8</v>
      </c>
      <c r="X9" s="579">
        <f>+S10</f>
        <v>1</v>
      </c>
      <c r="Y9" s="579">
        <f>+T10</f>
        <v>1</v>
      </c>
      <c r="Z9" s="668" t="s">
        <v>413</v>
      </c>
      <c r="AA9" s="668" t="s">
        <v>414</v>
      </c>
      <c r="AB9" s="671"/>
      <c r="AC9" s="191"/>
      <c r="AD9" s="191"/>
      <c r="AE9" s="191"/>
      <c r="AF9" s="191"/>
      <c r="AG9" s="191"/>
      <c r="AH9" s="191"/>
      <c r="AI9" s="191"/>
      <c r="AJ9" s="191"/>
      <c r="AK9" s="191"/>
      <c r="AL9" s="191"/>
      <c r="AM9" s="191"/>
      <c r="AN9" s="191"/>
      <c r="AO9" s="191"/>
      <c r="AP9" s="191"/>
      <c r="AQ9" s="191"/>
    </row>
    <row r="10" spans="1:43" s="192" customFormat="1" ht="55.15" customHeight="1" x14ac:dyDescent="0.25">
      <c r="A10" s="658"/>
      <c r="B10" s="660"/>
      <c r="C10" s="661"/>
      <c r="D10" s="681"/>
      <c r="E10" s="683"/>
      <c r="F10" s="674"/>
      <c r="G10" s="683"/>
      <c r="H10" s="683"/>
      <c r="I10" s="683"/>
      <c r="J10" s="684"/>
      <c r="K10" s="215">
        <v>1</v>
      </c>
      <c r="L10" s="318" t="s">
        <v>24</v>
      </c>
      <c r="M10" s="319">
        <v>0.02</v>
      </c>
      <c r="N10" s="205">
        <v>0.8</v>
      </c>
      <c r="O10" s="205">
        <v>1</v>
      </c>
      <c r="P10" s="205">
        <v>1</v>
      </c>
      <c r="Q10" s="59">
        <f>+SUM(M10:M10)*K10</f>
        <v>0.02</v>
      </c>
      <c r="R10" s="59">
        <f>+SUM(N10:N10)*K10</f>
        <v>0.8</v>
      </c>
      <c r="S10" s="59">
        <f>+SUM(O10:O10)*K10</f>
        <v>1</v>
      </c>
      <c r="T10" s="59">
        <f>+SUM(P10:P10)*K10</f>
        <v>1</v>
      </c>
      <c r="U10" s="61">
        <f>+MAX(Q10:T10)</f>
        <v>1</v>
      </c>
      <c r="V10" s="579"/>
      <c r="W10" s="579"/>
      <c r="X10" s="579"/>
      <c r="Y10" s="579"/>
      <c r="Z10" s="668"/>
      <c r="AA10" s="669"/>
      <c r="AB10" s="671"/>
      <c r="AC10" s="191"/>
      <c r="AD10" s="191"/>
      <c r="AE10" s="191"/>
      <c r="AF10" s="191"/>
      <c r="AG10" s="191"/>
      <c r="AH10" s="191"/>
      <c r="AI10" s="191"/>
      <c r="AJ10" s="191"/>
      <c r="AK10" s="191"/>
      <c r="AL10" s="191"/>
      <c r="AM10" s="191"/>
      <c r="AN10" s="191"/>
      <c r="AO10" s="191"/>
      <c r="AP10" s="191"/>
      <c r="AQ10" s="191"/>
    </row>
    <row r="11" spans="1:43" s="192" customFormat="1" ht="37.15" customHeight="1" x14ac:dyDescent="0.25">
      <c r="A11" s="658"/>
      <c r="B11" s="660"/>
      <c r="C11" s="661"/>
      <c r="D11" s="681"/>
      <c r="E11" s="663" t="s">
        <v>415</v>
      </c>
      <c r="F11" s="674">
        <v>32</v>
      </c>
      <c r="G11" s="663" t="s">
        <v>416</v>
      </c>
      <c r="H11" s="663" t="s">
        <v>417</v>
      </c>
      <c r="I11" s="663">
        <f>+MAX(V11:Y12)</f>
        <v>1</v>
      </c>
      <c r="J11" s="685" t="s">
        <v>418</v>
      </c>
      <c r="K11" s="200">
        <v>1</v>
      </c>
      <c r="L11" s="201" t="s">
        <v>23</v>
      </c>
      <c r="M11" s="206">
        <v>0</v>
      </c>
      <c r="N11" s="206">
        <v>0.2</v>
      </c>
      <c r="O11" s="206">
        <v>0.6</v>
      </c>
      <c r="P11" s="206">
        <v>1</v>
      </c>
      <c r="Q11" s="6">
        <f t="shared" si="0"/>
        <v>0</v>
      </c>
      <c r="R11" s="6">
        <f t="shared" si="1"/>
        <v>0.2</v>
      </c>
      <c r="S11" s="6">
        <f t="shared" si="2"/>
        <v>0.6</v>
      </c>
      <c r="T11" s="6">
        <f t="shared" si="3"/>
        <v>1</v>
      </c>
      <c r="U11" s="54">
        <f t="shared" si="4"/>
        <v>1</v>
      </c>
      <c r="V11" s="579">
        <f>+Q12</f>
        <v>0</v>
      </c>
      <c r="W11" s="579">
        <f>+R12</f>
        <v>0.2</v>
      </c>
      <c r="X11" s="579">
        <f>+S12</f>
        <v>0.5</v>
      </c>
      <c r="Y11" s="579">
        <f>+T12</f>
        <v>1</v>
      </c>
      <c r="Z11" s="669" t="s">
        <v>419</v>
      </c>
      <c r="AA11" s="668" t="s">
        <v>407</v>
      </c>
      <c r="AB11" s="671"/>
      <c r="AC11" s="191"/>
      <c r="AD11" s="191"/>
      <c r="AE11" s="191"/>
      <c r="AF11" s="191"/>
      <c r="AG11" s="191"/>
      <c r="AH11" s="191"/>
      <c r="AI11" s="191"/>
      <c r="AJ11" s="191"/>
      <c r="AK11" s="191"/>
      <c r="AL11" s="191"/>
      <c r="AM11" s="191"/>
      <c r="AN11" s="191"/>
      <c r="AO11" s="191"/>
      <c r="AP11" s="191"/>
      <c r="AQ11" s="191"/>
    </row>
    <row r="12" spans="1:43" s="192" customFormat="1" ht="53.45" customHeight="1" x14ac:dyDescent="0.25">
      <c r="A12" s="658"/>
      <c r="B12" s="660"/>
      <c r="C12" s="661"/>
      <c r="D12" s="682"/>
      <c r="E12" s="663"/>
      <c r="F12" s="674"/>
      <c r="G12" s="663"/>
      <c r="H12" s="663"/>
      <c r="I12" s="663"/>
      <c r="J12" s="685"/>
      <c r="K12" s="203">
        <v>1</v>
      </c>
      <c r="L12" s="204" t="s">
        <v>24</v>
      </c>
      <c r="M12" s="205">
        <v>0</v>
      </c>
      <c r="N12" s="205">
        <v>0.2</v>
      </c>
      <c r="O12" s="205">
        <v>0.5</v>
      </c>
      <c r="P12" s="205">
        <v>1</v>
      </c>
      <c r="Q12" s="59">
        <f t="shared" si="0"/>
        <v>0</v>
      </c>
      <c r="R12" s="59">
        <f t="shared" si="1"/>
        <v>0.2</v>
      </c>
      <c r="S12" s="59">
        <f t="shared" si="2"/>
        <v>0.5</v>
      </c>
      <c r="T12" s="59">
        <f t="shared" si="3"/>
        <v>1</v>
      </c>
      <c r="U12" s="61">
        <f t="shared" si="4"/>
        <v>1</v>
      </c>
      <c r="V12" s="579"/>
      <c r="W12" s="579"/>
      <c r="X12" s="579"/>
      <c r="Y12" s="579"/>
      <c r="Z12" s="669"/>
      <c r="AA12" s="668"/>
      <c r="AB12" s="671"/>
      <c r="AC12" s="191"/>
      <c r="AD12" s="191"/>
      <c r="AE12" s="191"/>
      <c r="AF12" s="191"/>
      <c r="AG12" s="191"/>
      <c r="AH12" s="191"/>
      <c r="AI12" s="191"/>
      <c r="AJ12" s="191"/>
      <c r="AK12" s="191"/>
      <c r="AL12" s="191"/>
      <c r="AM12" s="191"/>
      <c r="AN12" s="191"/>
      <c r="AO12" s="191"/>
      <c r="AP12" s="191"/>
      <c r="AQ12" s="191"/>
    </row>
    <row r="13" spans="1:43" s="192" customFormat="1" ht="33" customHeight="1" x14ac:dyDescent="0.25">
      <c r="A13" s="658"/>
      <c r="B13" s="660"/>
      <c r="C13" s="661"/>
      <c r="D13" s="662" t="s">
        <v>420</v>
      </c>
      <c r="E13" s="663" t="s">
        <v>421</v>
      </c>
      <c r="F13" s="674">
        <v>33</v>
      </c>
      <c r="G13" s="663" t="s">
        <v>405</v>
      </c>
      <c r="H13" s="663" t="s">
        <v>405</v>
      </c>
      <c r="I13" s="663">
        <f>+MAX(V13:Y14)</f>
        <v>0</v>
      </c>
      <c r="J13" s="685" t="s">
        <v>422</v>
      </c>
      <c r="K13" s="200">
        <v>1</v>
      </c>
      <c r="L13" s="201" t="s">
        <v>23</v>
      </c>
      <c r="M13" s="206">
        <v>0.25</v>
      </c>
      <c r="N13" s="206">
        <v>0.5</v>
      </c>
      <c r="O13" s="206">
        <v>0.75</v>
      </c>
      <c r="P13" s="206">
        <v>1</v>
      </c>
      <c r="Q13" s="6">
        <f t="shared" si="0"/>
        <v>0.25</v>
      </c>
      <c r="R13" s="6">
        <f t="shared" si="1"/>
        <v>0.5</v>
      </c>
      <c r="S13" s="6">
        <f t="shared" si="2"/>
        <v>0.75</v>
      </c>
      <c r="T13" s="6">
        <f t="shared" si="3"/>
        <v>1</v>
      </c>
      <c r="U13" s="54">
        <f t="shared" si="4"/>
        <v>1</v>
      </c>
      <c r="V13" s="579">
        <f>+Q14</f>
        <v>0</v>
      </c>
      <c r="W13" s="579">
        <f>+R14</f>
        <v>0</v>
      </c>
      <c r="X13" s="579">
        <f>+S14</f>
        <v>0</v>
      </c>
      <c r="Y13" s="579">
        <f>+T14</f>
        <v>0</v>
      </c>
      <c r="Z13" s="669"/>
      <c r="AA13" s="668"/>
      <c r="AB13" s="671"/>
      <c r="AC13" s="191"/>
      <c r="AD13" s="191"/>
      <c r="AE13" s="191"/>
      <c r="AF13" s="191"/>
      <c r="AG13" s="191"/>
      <c r="AH13" s="191"/>
      <c r="AI13" s="191"/>
      <c r="AJ13" s="191"/>
      <c r="AK13" s="191"/>
      <c r="AL13" s="191"/>
      <c r="AM13" s="191"/>
      <c r="AN13" s="191"/>
      <c r="AO13" s="191"/>
      <c r="AP13" s="191"/>
      <c r="AQ13" s="191"/>
    </row>
    <row r="14" spans="1:43" s="192" customFormat="1" ht="49.9" customHeight="1" x14ac:dyDescent="0.25">
      <c r="A14" s="658"/>
      <c r="B14" s="660"/>
      <c r="C14" s="661"/>
      <c r="D14" s="662"/>
      <c r="E14" s="663"/>
      <c r="F14" s="674"/>
      <c r="G14" s="663"/>
      <c r="H14" s="663"/>
      <c r="I14" s="663"/>
      <c r="J14" s="685"/>
      <c r="K14" s="203">
        <v>1</v>
      </c>
      <c r="L14" s="204" t="s">
        <v>24</v>
      </c>
      <c r="M14" s="205">
        <v>0</v>
      </c>
      <c r="N14" s="205">
        <v>0</v>
      </c>
      <c r="O14" s="205">
        <v>0</v>
      </c>
      <c r="P14" s="205">
        <v>0</v>
      </c>
      <c r="Q14" s="59">
        <f t="shared" si="0"/>
        <v>0</v>
      </c>
      <c r="R14" s="59">
        <f t="shared" si="1"/>
        <v>0</v>
      </c>
      <c r="S14" s="59">
        <f t="shared" si="2"/>
        <v>0</v>
      </c>
      <c r="T14" s="59">
        <f t="shared" si="3"/>
        <v>0</v>
      </c>
      <c r="U14" s="61">
        <f t="shared" si="4"/>
        <v>0</v>
      </c>
      <c r="V14" s="579"/>
      <c r="W14" s="579"/>
      <c r="X14" s="579"/>
      <c r="Y14" s="579"/>
      <c r="Z14" s="669"/>
      <c r="AA14" s="668"/>
      <c r="AB14" s="671"/>
      <c r="AC14" s="191"/>
      <c r="AD14" s="191"/>
      <c r="AE14" s="191"/>
      <c r="AF14" s="191"/>
      <c r="AG14" s="191"/>
      <c r="AH14" s="191"/>
      <c r="AI14" s="191"/>
      <c r="AJ14" s="191"/>
      <c r="AK14" s="191"/>
      <c r="AL14" s="191"/>
      <c r="AM14" s="191"/>
      <c r="AN14" s="191"/>
      <c r="AO14" s="191"/>
      <c r="AP14" s="191"/>
      <c r="AQ14" s="191"/>
    </row>
    <row r="15" spans="1:43" s="192" customFormat="1" ht="53.45" customHeight="1" x14ac:dyDescent="0.25">
      <c r="A15" s="658"/>
      <c r="B15" s="660"/>
      <c r="C15" s="661"/>
      <c r="D15" s="662" t="s">
        <v>423</v>
      </c>
      <c r="E15" s="683" t="s">
        <v>424</v>
      </c>
      <c r="F15" s="686">
        <v>34</v>
      </c>
      <c r="G15" s="663" t="s">
        <v>425</v>
      </c>
      <c r="H15" s="663" t="s">
        <v>425</v>
      </c>
      <c r="I15" s="663">
        <f>+MAX(V15:Y16)</f>
        <v>0.4</v>
      </c>
      <c r="J15" s="685" t="s">
        <v>426</v>
      </c>
      <c r="K15" s="200">
        <v>1</v>
      </c>
      <c r="L15" s="201" t="s">
        <v>23</v>
      </c>
      <c r="M15" s="202">
        <v>0</v>
      </c>
      <c r="N15" s="202">
        <v>0</v>
      </c>
      <c r="O15" s="202">
        <v>0.2</v>
      </c>
      <c r="P15" s="202">
        <v>1</v>
      </c>
      <c r="Q15" s="6">
        <f t="shared" si="0"/>
        <v>0</v>
      </c>
      <c r="R15" s="6">
        <f t="shared" si="1"/>
        <v>0</v>
      </c>
      <c r="S15" s="6">
        <f t="shared" si="2"/>
        <v>0.2</v>
      </c>
      <c r="T15" s="6">
        <f t="shared" si="3"/>
        <v>1</v>
      </c>
      <c r="U15" s="54">
        <f t="shared" si="4"/>
        <v>1</v>
      </c>
      <c r="V15" s="579">
        <f>+Q16</f>
        <v>0</v>
      </c>
      <c r="W15" s="579">
        <f>+R16</f>
        <v>0.2</v>
      </c>
      <c r="X15" s="579">
        <f>+S16</f>
        <v>0.34029999999999999</v>
      </c>
      <c r="Y15" s="579">
        <f>+T16</f>
        <v>0.4</v>
      </c>
      <c r="Z15" s="669"/>
      <c r="AA15" s="668"/>
      <c r="AB15" s="671"/>
      <c r="AC15" s="191"/>
      <c r="AD15" s="191"/>
      <c r="AE15" s="191"/>
      <c r="AF15" s="191"/>
      <c r="AG15" s="191"/>
      <c r="AH15" s="191"/>
      <c r="AI15" s="191"/>
      <c r="AJ15" s="191"/>
      <c r="AK15" s="191"/>
      <c r="AL15" s="191"/>
      <c r="AM15" s="191"/>
      <c r="AN15" s="191"/>
      <c r="AO15" s="191"/>
      <c r="AP15" s="191"/>
      <c r="AQ15" s="191"/>
    </row>
    <row r="16" spans="1:43" s="192" customFormat="1" ht="85.15" customHeight="1" x14ac:dyDescent="0.25">
      <c r="A16" s="658"/>
      <c r="B16" s="660"/>
      <c r="C16" s="661"/>
      <c r="D16" s="662"/>
      <c r="E16" s="683"/>
      <c r="F16" s="687"/>
      <c r="G16" s="663"/>
      <c r="H16" s="663"/>
      <c r="I16" s="663"/>
      <c r="J16" s="685"/>
      <c r="K16" s="203">
        <v>1</v>
      </c>
      <c r="L16" s="204" t="s">
        <v>24</v>
      </c>
      <c r="M16" s="205">
        <v>0</v>
      </c>
      <c r="N16" s="205">
        <v>0.2</v>
      </c>
      <c r="O16" s="205">
        <v>0.34029999999999999</v>
      </c>
      <c r="P16" s="205">
        <v>0.4</v>
      </c>
      <c r="Q16" s="59">
        <f t="shared" si="0"/>
        <v>0</v>
      </c>
      <c r="R16" s="59">
        <f t="shared" si="1"/>
        <v>0.2</v>
      </c>
      <c r="S16" s="59">
        <f t="shared" si="2"/>
        <v>0.34029999999999999</v>
      </c>
      <c r="T16" s="59">
        <f t="shared" si="3"/>
        <v>0.4</v>
      </c>
      <c r="U16" s="61">
        <f t="shared" si="4"/>
        <v>0.4</v>
      </c>
      <c r="V16" s="579"/>
      <c r="W16" s="579"/>
      <c r="X16" s="579"/>
      <c r="Y16" s="579"/>
      <c r="Z16" s="669"/>
      <c r="AA16" s="668"/>
      <c r="AB16" s="671"/>
      <c r="AC16" s="191"/>
      <c r="AD16" s="191"/>
      <c r="AE16" s="191"/>
      <c r="AF16" s="191"/>
      <c r="AG16" s="191"/>
      <c r="AH16" s="191"/>
      <c r="AI16" s="191"/>
      <c r="AJ16" s="191"/>
      <c r="AK16" s="191"/>
      <c r="AL16" s="191"/>
      <c r="AM16" s="191"/>
      <c r="AN16" s="191"/>
      <c r="AO16" s="191"/>
      <c r="AP16" s="191"/>
      <c r="AQ16" s="191"/>
    </row>
    <row r="17" spans="1:43" s="192" customFormat="1" ht="53.45" customHeight="1" x14ac:dyDescent="0.25">
      <c r="A17" s="658"/>
      <c r="B17" s="660"/>
      <c r="C17" s="661"/>
      <c r="D17" s="662"/>
      <c r="E17" s="683" t="s">
        <v>427</v>
      </c>
      <c r="F17" s="674">
        <v>35</v>
      </c>
      <c r="G17" s="663" t="s">
        <v>405</v>
      </c>
      <c r="H17" s="663" t="s">
        <v>405</v>
      </c>
      <c r="I17" s="663">
        <f>+MAX(V17:Y18)</f>
        <v>0.186</v>
      </c>
      <c r="J17" s="684" t="s">
        <v>428</v>
      </c>
      <c r="K17" s="200">
        <v>1</v>
      </c>
      <c r="L17" s="201" t="s">
        <v>23</v>
      </c>
      <c r="M17" s="206">
        <v>0.25</v>
      </c>
      <c r="N17" s="206">
        <v>0.5</v>
      </c>
      <c r="O17" s="206">
        <v>0.75</v>
      </c>
      <c r="P17" s="206">
        <v>1</v>
      </c>
      <c r="Q17" s="6">
        <f t="shared" si="0"/>
        <v>0.25</v>
      </c>
      <c r="R17" s="6">
        <f t="shared" si="1"/>
        <v>0.5</v>
      </c>
      <c r="S17" s="6">
        <f t="shared" si="2"/>
        <v>0.75</v>
      </c>
      <c r="T17" s="6">
        <f t="shared" si="3"/>
        <v>1</v>
      </c>
      <c r="U17" s="54">
        <f t="shared" si="4"/>
        <v>1</v>
      </c>
      <c r="V17" s="579">
        <f>+Q18</f>
        <v>0</v>
      </c>
      <c r="W17" s="579">
        <f>+R18</f>
        <v>0</v>
      </c>
      <c r="X17" s="579">
        <f>+S18</f>
        <v>0</v>
      </c>
      <c r="Y17" s="579">
        <f>+T18</f>
        <v>0.186</v>
      </c>
      <c r="Z17" s="669"/>
      <c r="AA17" s="668"/>
      <c r="AB17" s="671"/>
      <c r="AC17" s="191"/>
      <c r="AD17" s="191"/>
      <c r="AE17" s="191"/>
      <c r="AF17" s="191"/>
      <c r="AG17" s="191"/>
      <c r="AH17" s="191"/>
      <c r="AI17" s="191"/>
      <c r="AJ17" s="191"/>
      <c r="AK17" s="191"/>
      <c r="AL17" s="191"/>
      <c r="AM17" s="191"/>
      <c r="AN17" s="191"/>
      <c r="AO17" s="191"/>
      <c r="AP17" s="191"/>
      <c r="AQ17" s="191"/>
    </row>
    <row r="18" spans="1:43" s="192" customFormat="1" ht="53.45" customHeight="1" x14ac:dyDescent="0.25">
      <c r="A18" s="658"/>
      <c r="B18" s="660"/>
      <c r="C18" s="661"/>
      <c r="D18" s="662"/>
      <c r="E18" s="683"/>
      <c r="F18" s="674"/>
      <c r="G18" s="663"/>
      <c r="H18" s="663"/>
      <c r="I18" s="663"/>
      <c r="J18" s="684"/>
      <c r="K18" s="203">
        <v>1</v>
      </c>
      <c r="L18" s="204" t="s">
        <v>24</v>
      </c>
      <c r="M18" s="205">
        <v>0</v>
      </c>
      <c r="N18" s="205">
        <v>0</v>
      </c>
      <c r="O18" s="205">
        <v>0</v>
      </c>
      <c r="P18" s="205">
        <v>0.186</v>
      </c>
      <c r="Q18" s="59">
        <f t="shared" si="0"/>
        <v>0</v>
      </c>
      <c r="R18" s="59">
        <f t="shared" si="1"/>
        <v>0</v>
      </c>
      <c r="S18" s="59">
        <f t="shared" si="2"/>
        <v>0</v>
      </c>
      <c r="T18" s="59">
        <f t="shared" si="3"/>
        <v>0.186</v>
      </c>
      <c r="U18" s="61">
        <f t="shared" si="4"/>
        <v>0.186</v>
      </c>
      <c r="V18" s="579"/>
      <c r="W18" s="579"/>
      <c r="X18" s="579"/>
      <c r="Y18" s="579"/>
      <c r="Z18" s="669"/>
      <c r="AA18" s="668"/>
      <c r="AB18" s="671"/>
      <c r="AC18" s="191"/>
      <c r="AD18" s="191"/>
      <c r="AE18" s="191"/>
      <c r="AF18" s="191"/>
      <c r="AG18" s="191"/>
      <c r="AH18" s="191"/>
      <c r="AI18" s="191"/>
      <c r="AJ18" s="191"/>
      <c r="AK18" s="191"/>
      <c r="AL18" s="191"/>
      <c r="AM18" s="191"/>
      <c r="AN18" s="191"/>
      <c r="AO18" s="191"/>
      <c r="AP18" s="191"/>
      <c r="AQ18" s="191"/>
    </row>
    <row r="19" spans="1:43" s="192" customFormat="1" ht="53.45" customHeight="1" x14ac:dyDescent="0.25">
      <c r="A19" s="658"/>
      <c r="B19" s="660"/>
      <c r="C19" s="661" t="s">
        <v>429</v>
      </c>
      <c r="D19" s="662" t="s">
        <v>430</v>
      </c>
      <c r="E19" s="663" t="s">
        <v>431</v>
      </c>
      <c r="F19" s="674">
        <v>36</v>
      </c>
      <c r="G19" s="663" t="s">
        <v>432</v>
      </c>
      <c r="H19" s="663" t="s">
        <v>433</v>
      </c>
      <c r="I19" s="663">
        <f>+MAX(V19:Y20)</f>
        <v>0.78</v>
      </c>
      <c r="J19" s="685" t="s">
        <v>434</v>
      </c>
      <c r="K19" s="200">
        <v>1</v>
      </c>
      <c r="L19" s="201" t="s">
        <v>23</v>
      </c>
      <c r="M19" s="202">
        <v>0.1</v>
      </c>
      <c r="N19" s="202">
        <v>0.4</v>
      </c>
      <c r="O19" s="202">
        <v>0.8</v>
      </c>
      <c r="P19" s="202">
        <v>1</v>
      </c>
      <c r="Q19" s="6">
        <f t="shared" si="0"/>
        <v>0.1</v>
      </c>
      <c r="R19" s="6">
        <f t="shared" si="1"/>
        <v>0.4</v>
      </c>
      <c r="S19" s="6">
        <f t="shared" si="2"/>
        <v>0.8</v>
      </c>
      <c r="T19" s="6">
        <f t="shared" si="3"/>
        <v>1</v>
      </c>
      <c r="U19" s="54">
        <f t="shared" si="4"/>
        <v>1</v>
      </c>
      <c r="V19" s="579">
        <f>+Q20</f>
        <v>0.2</v>
      </c>
      <c r="W19" s="579">
        <f>+R20</f>
        <v>0.4</v>
      </c>
      <c r="X19" s="579">
        <f>+S20</f>
        <v>0.7</v>
      </c>
      <c r="Y19" s="579">
        <f>+T20</f>
        <v>0.78</v>
      </c>
      <c r="Z19" s="669" t="s">
        <v>435</v>
      </c>
      <c r="AA19" s="688" t="s">
        <v>436</v>
      </c>
      <c r="AB19" s="671"/>
      <c r="AC19" s="191"/>
      <c r="AD19" s="191"/>
      <c r="AE19" s="191"/>
      <c r="AF19" s="191"/>
      <c r="AG19" s="191"/>
      <c r="AH19" s="191"/>
      <c r="AI19" s="191"/>
      <c r="AJ19" s="191"/>
      <c r="AK19" s="191"/>
      <c r="AL19" s="191"/>
      <c r="AM19" s="191"/>
      <c r="AN19" s="191"/>
      <c r="AO19" s="191"/>
      <c r="AP19" s="191"/>
      <c r="AQ19" s="191"/>
    </row>
    <row r="20" spans="1:43" s="192" customFormat="1" ht="65.45" customHeight="1" x14ac:dyDescent="0.25">
      <c r="A20" s="658"/>
      <c r="B20" s="660"/>
      <c r="C20" s="661"/>
      <c r="D20" s="662"/>
      <c r="E20" s="663"/>
      <c r="F20" s="674"/>
      <c r="G20" s="663"/>
      <c r="H20" s="663"/>
      <c r="I20" s="663"/>
      <c r="J20" s="685"/>
      <c r="K20" s="203">
        <v>1</v>
      </c>
      <c r="L20" s="204" t="s">
        <v>24</v>
      </c>
      <c r="M20" s="205">
        <v>0.2</v>
      </c>
      <c r="N20" s="205">
        <v>0.4</v>
      </c>
      <c r="O20" s="205">
        <v>0.7</v>
      </c>
      <c r="P20" s="205">
        <v>0.78</v>
      </c>
      <c r="Q20" s="59">
        <f t="shared" si="0"/>
        <v>0.2</v>
      </c>
      <c r="R20" s="59">
        <f t="shared" si="1"/>
        <v>0.4</v>
      </c>
      <c r="S20" s="59">
        <f t="shared" si="2"/>
        <v>0.7</v>
      </c>
      <c r="T20" s="59">
        <f t="shared" si="3"/>
        <v>0.78</v>
      </c>
      <c r="U20" s="61">
        <f t="shared" si="4"/>
        <v>0.78</v>
      </c>
      <c r="V20" s="579"/>
      <c r="W20" s="579"/>
      <c r="X20" s="579"/>
      <c r="Y20" s="579"/>
      <c r="Z20" s="669"/>
      <c r="AA20" s="689"/>
      <c r="AB20" s="671"/>
      <c r="AC20" s="191"/>
      <c r="AD20" s="191"/>
      <c r="AE20" s="191"/>
      <c r="AF20" s="191"/>
      <c r="AG20" s="191"/>
      <c r="AH20" s="191"/>
      <c r="AI20" s="191"/>
      <c r="AJ20" s="191"/>
      <c r="AK20" s="191"/>
      <c r="AL20" s="191"/>
      <c r="AM20" s="191"/>
      <c r="AN20" s="191"/>
      <c r="AO20" s="191"/>
      <c r="AP20" s="191"/>
      <c r="AQ20" s="191"/>
    </row>
    <row r="21" spans="1:43" s="192" customFormat="1" ht="53.45" customHeight="1" x14ac:dyDescent="0.25">
      <c r="A21" s="658"/>
      <c r="B21" s="660"/>
      <c r="C21" s="661"/>
      <c r="D21" s="663" t="s">
        <v>437</v>
      </c>
      <c r="E21" s="662" t="s">
        <v>438</v>
      </c>
      <c r="F21" s="691">
        <v>37</v>
      </c>
      <c r="G21" s="663" t="s">
        <v>439</v>
      </c>
      <c r="H21" s="663" t="s">
        <v>440</v>
      </c>
      <c r="I21" s="663">
        <f>+MAX(V21:Y22)</f>
        <v>0.9</v>
      </c>
      <c r="J21" s="685" t="s">
        <v>441</v>
      </c>
      <c r="K21" s="200">
        <v>1</v>
      </c>
      <c r="L21" s="201" t="s">
        <v>23</v>
      </c>
      <c r="M21" s="202">
        <v>0.1</v>
      </c>
      <c r="N21" s="202">
        <v>0.4</v>
      </c>
      <c r="O21" s="202">
        <v>0.8</v>
      </c>
      <c r="P21" s="202">
        <v>1</v>
      </c>
      <c r="Q21" s="6">
        <f t="shared" si="0"/>
        <v>0.1</v>
      </c>
      <c r="R21" s="6">
        <f t="shared" si="1"/>
        <v>0.4</v>
      </c>
      <c r="S21" s="6">
        <f t="shared" si="2"/>
        <v>0.8</v>
      </c>
      <c r="T21" s="6">
        <f t="shared" si="3"/>
        <v>1</v>
      </c>
      <c r="U21" s="54">
        <f t="shared" si="4"/>
        <v>1</v>
      </c>
      <c r="V21" s="579">
        <f>+Q22</f>
        <v>0.3</v>
      </c>
      <c r="W21" s="579">
        <f>+R22</f>
        <v>0.4</v>
      </c>
      <c r="X21" s="579">
        <f>+S22</f>
        <v>0.75</v>
      </c>
      <c r="Y21" s="579">
        <f>+T22</f>
        <v>0.9</v>
      </c>
      <c r="Z21" s="669"/>
      <c r="AA21" s="689"/>
      <c r="AB21" s="671"/>
      <c r="AC21" s="191"/>
      <c r="AD21" s="191"/>
      <c r="AE21" s="191"/>
      <c r="AF21" s="191"/>
      <c r="AG21" s="191"/>
      <c r="AH21" s="191"/>
      <c r="AI21" s="191"/>
      <c r="AJ21" s="191"/>
      <c r="AK21" s="191"/>
      <c r="AL21" s="191"/>
      <c r="AM21" s="191"/>
      <c r="AN21" s="191"/>
      <c r="AO21" s="191"/>
      <c r="AP21" s="191"/>
      <c r="AQ21" s="191"/>
    </row>
    <row r="22" spans="1:43" s="192" customFormat="1" ht="81.599999999999994" customHeight="1" x14ac:dyDescent="0.25">
      <c r="A22" s="658"/>
      <c r="B22" s="660"/>
      <c r="C22" s="661"/>
      <c r="D22" s="663"/>
      <c r="E22" s="662"/>
      <c r="F22" s="691"/>
      <c r="G22" s="663"/>
      <c r="H22" s="663"/>
      <c r="I22" s="663"/>
      <c r="J22" s="685"/>
      <c r="K22" s="203">
        <v>1</v>
      </c>
      <c r="L22" s="204" t="s">
        <v>24</v>
      </c>
      <c r="M22" s="205">
        <v>0.3</v>
      </c>
      <c r="N22" s="205">
        <v>0.4</v>
      </c>
      <c r="O22" s="205">
        <v>0.75</v>
      </c>
      <c r="P22" s="205">
        <v>0.9</v>
      </c>
      <c r="Q22" s="59">
        <f t="shared" si="0"/>
        <v>0.3</v>
      </c>
      <c r="R22" s="59">
        <f t="shared" si="1"/>
        <v>0.4</v>
      </c>
      <c r="S22" s="59">
        <f t="shared" si="2"/>
        <v>0.75</v>
      </c>
      <c r="T22" s="59">
        <f t="shared" si="3"/>
        <v>0.9</v>
      </c>
      <c r="U22" s="61">
        <f t="shared" si="4"/>
        <v>0.9</v>
      </c>
      <c r="V22" s="579"/>
      <c r="W22" s="579"/>
      <c r="X22" s="579"/>
      <c r="Y22" s="579"/>
      <c r="Z22" s="669"/>
      <c r="AA22" s="690"/>
      <c r="AB22" s="671"/>
      <c r="AC22" s="191"/>
      <c r="AD22" s="191"/>
      <c r="AE22" s="191"/>
      <c r="AF22" s="191"/>
      <c r="AG22" s="191"/>
      <c r="AH22" s="191"/>
      <c r="AI22" s="191"/>
      <c r="AJ22" s="191"/>
      <c r="AK22" s="191"/>
      <c r="AL22" s="191"/>
      <c r="AM22" s="191"/>
      <c r="AN22" s="191"/>
      <c r="AO22" s="191"/>
      <c r="AP22" s="191"/>
      <c r="AQ22" s="191"/>
    </row>
    <row r="23" spans="1:43" s="192" customFormat="1" ht="42" customHeight="1" x14ac:dyDescent="0.25">
      <c r="A23" s="658"/>
      <c r="B23" s="660"/>
      <c r="C23" s="661"/>
      <c r="D23" s="694" t="s">
        <v>442</v>
      </c>
      <c r="E23" s="697" t="s">
        <v>443</v>
      </c>
      <c r="F23" s="609">
        <v>38</v>
      </c>
      <c r="G23" s="583" t="s">
        <v>444</v>
      </c>
      <c r="H23" s="583" t="s">
        <v>76</v>
      </c>
      <c r="I23" s="612">
        <f>+MAX(V23:Y26)</f>
        <v>0.94000000000000006</v>
      </c>
      <c r="J23" s="692" t="s">
        <v>445</v>
      </c>
      <c r="K23" s="208">
        <v>0.4</v>
      </c>
      <c r="L23" s="25" t="s">
        <v>23</v>
      </c>
      <c r="M23" s="72">
        <v>0.05</v>
      </c>
      <c r="N23" s="72">
        <v>0.2</v>
      </c>
      <c r="O23" s="72">
        <v>0.4</v>
      </c>
      <c r="P23" s="72">
        <v>1</v>
      </c>
      <c r="Q23" s="17">
        <f t="shared" si="0"/>
        <v>2.0000000000000004E-2</v>
      </c>
      <c r="R23" s="17">
        <f t="shared" si="1"/>
        <v>8.0000000000000016E-2</v>
      </c>
      <c r="S23" s="17">
        <f t="shared" si="2"/>
        <v>0.16000000000000003</v>
      </c>
      <c r="T23" s="17">
        <f t="shared" si="3"/>
        <v>0.4</v>
      </c>
      <c r="U23" s="77">
        <f t="shared" si="4"/>
        <v>0.4</v>
      </c>
      <c r="V23" s="430">
        <f>+Q24+Q26</f>
        <v>2.0000000000000004E-2</v>
      </c>
      <c r="W23" s="430">
        <f>+R24+R26</f>
        <v>0.06</v>
      </c>
      <c r="X23" s="430">
        <f>+S24+S26</f>
        <v>0.46</v>
      </c>
      <c r="Y23" s="430">
        <f>+T24+T26</f>
        <v>0.94000000000000006</v>
      </c>
      <c r="Z23" s="669"/>
      <c r="AA23" s="688" t="s">
        <v>882</v>
      </c>
      <c r="AB23" s="671"/>
      <c r="AC23" s="191"/>
      <c r="AD23" s="191"/>
      <c r="AE23" s="191"/>
      <c r="AF23" s="191"/>
      <c r="AG23" s="191"/>
      <c r="AH23" s="191"/>
      <c r="AI23" s="191"/>
      <c r="AJ23" s="191"/>
      <c r="AK23" s="191"/>
      <c r="AL23" s="191"/>
      <c r="AM23" s="191"/>
      <c r="AN23" s="191"/>
      <c r="AO23" s="191"/>
      <c r="AP23" s="191"/>
      <c r="AQ23" s="191"/>
    </row>
    <row r="24" spans="1:43" s="192" customFormat="1" ht="32.450000000000003" customHeight="1" x14ac:dyDescent="0.25">
      <c r="A24" s="658"/>
      <c r="B24" s="660"/>
      <c r="C24" s="661"/>
      <c r="D24" s="695"/>
      <c r="E24" s="698"/>
      <c r="F24" s="610"/>
      <c r="G24" s="583"/>
      <c r="H24" s="583"/>
      <c r="I24" s="583"/>
      <c r="J24" s="692"/>
      <c r="K24" s="209">
        <v>0.4</v>
      </c>
      <c r="L24" s="63" t="s">
        <v>24</v>
      </c>
      <c r="M24" s="27">
        <v>0.05</v>
      </c>
      <c r="N24" s="27">
        <v>0.15</v>
      </c>
      <c r="O24" s="27">
        <v>0.4</v>
      </c>
      <c r="P24" s="27">
        <v>1</v>
      </c>
      <c r="Q24" s="59">
        <f t="shared" si="0"/>
        <v>2.0000000000000004E-2</v>
      </c>
      <c r="R24" s="59">
        <f t="shared" si="1"/>
        <v>0.06</v>
      </c>
      <c r="S24" s="59">
        <f t="shared" si="2"/>
        <v>0.16000000000000003</v>
      </c>
      <c r="T24" s="59">
        <f t="shared" si="3"/>
        <v>0.4</v>
      </c>
      <c r="U24" s="60">
        <f t="shared" si="4"/>
        <v>0.4</v>
      </c>
      <c r="V24" s="431"/>
      <c r="W24" s="431"/>
      <c r="X24" s="431"/>
      <c r="Y24" s="431"/>
      <c r="Z24" s="669"/>
      <c r="AA24" s="689"/>
      <c r="AB24" s="671"/>
      <c r="AC24" s="191"/>
      <c r="AD24" s="191"/>
      <c r="AE24" s="191"/>
      <c r="AF24" s="191"/>
      <c r="AG24" s="191"/>
      <c r="AH24" s="191"/>
      <c r="AI24" s="191"/>
      <c r="AJ24" s="191"/>
      <c r="AK24" s="191"/>
      <c r="AL24" s="191"/>
      <c r="AM24" s="191"/>
      <c r="AN24" s="191"/>
      <c r="AO24" s="191"/>
      <c r="AP24" s="191"/>
      <c r="AQ24" s="191"/>
    </row>
    <row r="25" spans="1:43" s="192" customFormat="1" ht="36.6" customHeight="1" x14ac:dyDescent="0.25">
      <c r="A25" s="658"/>
      <c r="B25" s="660"/>
      <c r="C25" s="661"/>
      <c r="D25" s="695"/>
      <c r="E25" s="698"/>
      <c r="F25" s="610"/>
      <c r="G25" s="583"/>
      <c r="H25" s="583"/>
      <c r="I25" s="583"/>
      <c r="J25" s="692" t="s">
        <v>446</v>
      </c>
      <c r="K25" s="208">
        <v>0.6</v>
      </c>
      <c r="L25" s="25" t="s">
        <v>23</v>
      </c>
      <c r="M25" s="72">
        <v>0</v>
      </c>
      <c r="N25" s="72">
        <v>0</v>
      </c>
      <c r="O25" s="72">
        <v>0.5</v>
      </c>
      <c r="P25" s="72">
        <v>1</v>
      </c>
      <c r="Q25" s="17">
        <v>0</v>
      </c>
      <c r="R25" s="17">
        <f t="shared" si="1"/>
        <v>0</v>
      </c>
      <c r="S25" s="17">
        <f t="shared" si="2"/>
        <v>0.3</v>
      </c>
      <c r="T25" s="17">
        <f t="shared" si="3"/>
        <v>0.6</v>
      </c>
      <c r="U25" s="77">
        <f t="shared" si="4"/>
        <v>0.6</v>
      </c>
      <c r="V25" s="431"/>
      <c r="W25" s="431"/>
      <c r="X25" s="431"/>
      <c r="Y25" s="431"/>
      <c r="Z25" s="669"/>
      <c r="AA25" s="689"/>
      <c r="AB25" s="671"/>
      <c r="AC25" s="191"/>
      <c r="AD25" s="191"/>
      <c r="AE25" s="191"/>
      <c r="AF25" s="191"/>
      <c r="AG25" s="191"/>
      <c r="AH25" s="191"/>
      <c r="AI25" s="191"/>
      <c r="AJ25" s="191"/>
      <c r="AK25" s="191"/>
      <c r="AL25" s="191"/>
      <c r="AM25" s="191"/>
      <c r="AN25" s="191"/>
      <c r="AO25" s="191"/>
      <c r="AP25" s="191"/>
      <c r="AQ25" s="191"/>
    </row>
    <row r="26" spans="1:43" s="192" customFormat="1" ht="34.15" customHeight="1" x14ac:dyDescent="0.25">
      <c r="A26" s="658"/>
      <c r="B26" s="660"/>
      <c r="C26" s="661"/>
      <c r="D26" s="696"/>
      <c r="E26" s="699"/>
      <c r="F26" s="700"/>
      <c r="G26" s="583"/>
      <c r="H26" s="583"/>
      <c r="I26" s="583"/>
      <c r="J26" s="692"/>
      <c r="K26" s="210">
        <v>0.6</v>
      </c>
      <c r="L26" s="63" t="s">
        <v>24</v>
      </c>
      <c r="M26" s="27">
        <v>0</v>
      </c>
      <c r="N26" s="27">
        <v>0</v>
      </c>
      <c r="O26" s="27">
        <v>0.5</v>
      </c>
      <c r="P26" s="27">
        <v>0.9</v>
      </c>
      <c r="Q26" s="27">
        <f t="shared" si="0"/>
        <v>0</v>
      </c>
      <c r="R26" s="27">
        <f t="shared" si="1"/>
        <v>0</v>
      </c>
      <c r="S26" s="27">
        <f t="shared" si="2"/>
        <v>0.3</v>
      </c>
      <c r="T26" s="27">
        <f t="shared" si="3"/>
        <v>0.54</v>
      </c>
      <c r="U26" s="27">
        <f t="shared" si="4"/>
        <v>0.54</v>
      </c>
      <c r="V26" s="461"/>
      <c r="W26" s="461"/>
      <c r="X26" s="461"/>
      <c r="Y26" s="461"/>
      <c r="Z26" s="669"/>
      <c r="AA26" s="690"/>
      <c r="AB26" s="671"/>
      <c r="AC26" s="191"/>
      <c r="AD26" s="191"/>
      <c r="AE26" s="191"/>
      <c r="AF26" s="191"/>
      <c r="AG26" s="191"/>
      <c r="AH26" s="191"/>
      <c r="AI26" s="191"/>
      <c r="AJ26" s="191"/>
      <c r="AK26" s="191"/>
      <c r="AL26" s="191"/>
      <c r="AM26" s="191"/>
      <c r="AN26" s="191"/>
      <c r="AO26" s="191"/>
      <c r="AP26" s="191"/>
      <c r="AQ26" s="191"/>
    </row>
    <row r="27" spans="1:43" s="192" customFormat="1" ht="77.45" customHeight="1" x14ac:dyDescent="0.25">
      <c r="A27" s="658"/>
      <c r="B27" s="660"/>
      <c r="C27" s="661"/>
      <c r="D27" s="662" t="s">
        <v>447</v>
      </c>
      <c r="E27" s="693" t="s">
        <v>448</v>
      </c>
      <c r="F27" s="686">
        <v>39</v>
      </c>
      <c r="G27" s="663" t="s">
        <v>449</v>
      </c>
      <c r="H27" s="663" t="s">
        <v>450</v>
      </c>
      <c r="I27" s="663">
        <f>+MAX(V27:Y28)</f>
        <v>0.8</v>
      </c>
      <c r="J27" s="685" t="s">
        <v>451</v>
      </c>
      <c r="K27" s="200">
        <v>1</v>
      </c>
      <c r="L27" s="201" t="s">
        <v>23</v>
      </c>
      <c r="M27" s="202">
        <v>0.1</v>
      </c>
      <c r="N27" s="202">
        <v>0.3</v>
      </c>
      <c r="O27" s="202">
        <v>0.8</v>
      </c>
      <c r="P27" s="202">
        <v>1</v>
      </c>
      <c r="Q27" s="6">
        <f t="shared" si="0"/>
        <v>0.1</v>
      </c>
      <c r="R27" s="6">
        <f t="shared" si="1"/>
        <v>0.3</v>
      </c>
      <c r="S27" s="6">
        <f t="shared" si="2"/>
        <v>0.8</v>
      </c>
      <c r="T27" s="6">
        <f t="shared" si="3"/>
        <v>1</v>
      </c>
      <c r="U27" s="54">
        <f t="shared" si="4"/>
        <v>1</v>
      </c>
      <c r="V27" s="579">
        <f>+Q28</f>
        <v>0.1</v>
      </c>
      <c r="W27" s="579">
        <f>+R28</f>
        <v>0.2</v>
      </c>
      <c r="X27" s="579">
        <f>+S28</f>
        <v>0.7</v>
      </c>
      <c r="Y27" s="579">
        <f>+T28</f>
        <v>0.8</v>
      </c>
      <c r="Z27" s="669"/>
      <c r="AA27" s="688" t="s">
        <v>436</v>
      </c>
      <c r="AB27" s="671"/>
      <c r="AC27" s="191"/>
      <c r="AD27" s="191"/>
      <c r="AE27" s="191"/>
      <c r="AF27" s="191"/>
      <c r="AG27" s="191"/>
      <c r="AH27" s="191"/>
      <c r="AI27" s="191"/>
      <c r="AJ27" s="191"/>
      <c r="AK27" s="191"/>
      <c r="AL27" s="191"/>
      <c r="AM27" s="191"/>
      <c r="AN27" s="191"/>
      <c r="AO27" s="191"/>
      <c r="AP27" s="191"/>
      <c r="AQ27" s="191"/>
    </row>
    <row r="28" spans="1:43" s="192" customFormat="1" ht="75" customHeight="1" x14ac:dyDescent="0.25">
      <c r="A28" s="658"/>
      <c r="B28" s="660"/>
      <c r="C28" s="661"/>
      <c r="D28" s="662"/>
      <c r="E28" s="693"/>
      <c r="F28" s="687"/>
      <c r="G28" s="663"/>
      <c r="H28" s="663"/>
      <c r="I28" s="663"/>
      <c r="J28" s="685"/>
      <c r="K28" s="203">
        <v>1</v>
      </c>
      <c r="L28" s="204" t="s">
        <v>24</v>
      </c>
      <c r="M28" s="205">
        <v>0.1</v>
      </c>
      <c r="N28" s="205">
        <v>0.2</v>
      </c>
      <c r="O28" s="205">
        <v>0.7</v>
      </c>
      <c r="P28" s="27">
        <v>0.8</v>
      </c>
      <c r="Q28" s="59">
        <f t="shared" si="0"/>
        <v>0.1</v>
      </c>
      <c r="R28" s="59">
        <f t="shared" si="1"/>
        <v>0.2</v>
      </c>
      <c r="S28" s="59">
        <f t="shared" si="2"/>
        <v>0.7</v>
      </c>
      <c r="T28" s="59">
        <f t="shared" si="3"/>
        <v>0.8</v>
      </c>
      <c r="U28" s="61">
        <f t="shared" si="4"/>
        <v>0.8</v>
      </c>
      <c r="V28" s="579"/>
      <c r="W28" s="579"/>
      <c r="X28" s="579"/>
      <c r="Y28" s="579"/>
      <c r="Z28" s="669"/>
      <c r="AA28" s="701"/>
      <c r="AB28" s="671"/>
      <c r="AC28" s="191"/>
      <c r="AD28" s="191"/>
      <c r="AE28" s="191"/>
      <c r="AF28" s="191"/>
      <c r="AG28" s="191"/>
      <c r="AH28" s="191"/>
      <c r="AI28" s="191"/>
      <c r="AJ28" s="191"/>
      <c r="AK28" s="191"/>
      <c r="AL28" s="191"/>
      <c r="AM28" s="191"/>
      <c r="AN28" s="191"/>
      <c r="AO28" s="191"/>
      <c r="AP28" s="191"/>
      <c r="AQ28" s="191"/>
    </row>
    <row r="29" spans="1:43" s="192" customFormat="1" ht="39" customHeight="1" x14ac:dyDescent="0.25">
      <c r="A29" s="658"/>
      <c r="B29" s="660"/>
      <c r="C29" s="661" t="s">
        <v>452</v>
      </c>
      <c r="D29" s="680" t="s">
        <v>453</v>
      </c>
      <c r="E29" s="702" t="s">
        <v>454</v>
      </c>
      <c r="F29" s="686">
        <v>40</v>
      </c>
      <c r="G29" s="694" t="s">
        <v>455</v>
      </c>
      <c r="H29" s="694" t="s">
        <v>456</v>
      </c>
      <c r="I29" s="694">
        <f>+MAX(V29:Y32)</f>
        <v>0.96</v>
      </c>
      <c r="J29" s="710" t="s">
        <v>457</v>
      </c>
      <c r="K29" s="200">
        <v>0.2</v>
      </c>
      <c r="L29" s="201" t="s">
        <v>23</v>
      </c>
      <c r="M29" s="206">
        <v>0.5</v>
      </c>
      <c r="N29" s="206">
        <v>1</v>
      </c>
      <c r="O29" s="206">
        <v>1</v>
      </c>
      <c r="P29" s="206">
        <v>1</v>
      </c>
      <c r="Q29" s="6">
        <f t="shared" si="0"/>
        <v>0.1</v>
      </c>
      <c r="R29" s="6">
        <f t="shared" si="1"/>
        <v>0.2</v>
      </c>
      <c r="S29" s="6">
        <f t="shared" si="2"/>
        <v>0.2</v>
      </c>
      <c r="T29" s="6">
        <f t="shared" si="3"/>
        <v>0.2</v>
      </c>
      <c r="U29" s="54">
        <f t="shared" si="4"/>
        <v>0.2</v>
      </c>
      <c r="V29" s="430">
        <f>+Q30+Q32</f>
        <v>8.0000000000000016E-2</v>
      </c>
      <c r="W29" s="430">
        <f>+R30+R32</f>
        <v>0.4</v>
      </c>
      <c r="X29" s="430">
        <f>+S30+S32</f>
        <v>0.72799999999999998</v>
      </c>
      <c r="Y29" s="430">
        <f>+T30+T32</f>
        <v>0.96</v>
      </c>
      <c r="Z29" s="669"/>
      <c r="AA29" s="688" t="s">
        <v>882</v>
      </c>
      <c r="AB29" s="671"/>
      <c r="AC29" s="191"/>
      <c r="AD29" s="191"/>
      <c r="AE29" s="191"/>
      <c r="AF29" s="191"/>
      <c r="AG29" s="191"/>
      <c r="AH29" s="191"/>
      <c r="AI29" s="191"/>
      <c r="AJ29" s="191"/>
      <c r="AK29" s="191"/>
      <c r="AL29" s="191"/>
      <c r="AM29" s="191"/>
      <c r="AN29" s="191"/>
      <c r="AO29" s="191"/>
      <c r="AP29" s="191"/>
      <c r="AQ29" s="191"/>
    </row>
    <row r="30" spans="1:43" s="192" customFormat="1" ht="48" customHeight="1" x14ac:dyDescent="0.25">
      <c r="A30" s="658"/>
      <c r="B30" s="660"/>
      <c r="C30" s="661"/>
      <c r="D30" s="681"/>
      <c r="E30" s="703"/>
      <c r="F30" s="705"/>
      <c r="G30" s="695"/>
      <c r="H30" s="695"/>
      <c r="I30" s="695"/>
      <c r="J30" s="710"/>
      <c r="K30" s="203">
        <v>0.2</v>
      </c>
      <c r="L30" s="204" t="s">
        <v>24</v>
      </c>
      <c r="M30" s="205">
        <v>0.4</v>
      </c>
      <c r="N30" s="205">
        <v>1</v>
      </c>
      <c r="O30" s="205">
        <v>1</v>
      </c>
      <c r="P30" s="205">
        <v>1</v>
      </c>
      <c r="Q30" s="59">
        <f t="shared" si="0"/>
        <v>8.0000000000000016E-2</v>
      </c>
      <c r="R30" s="59">
        <f t="shared" si="1"/>
        <v>0.2</v>
      </c>
      <c r="S30" s="59">
        <f t="shared" si="2"/>
        <v>0.2</v>
      </c>
      <c r="T30" s="59">
        <f t="shared" si="3"/>
        <v>0.2</v>
      </c>
      <c r="U30" s="61">
        <f t="shared" si="4"/>
        <v>0.2</v>
      </c>
      <c r="V30" s="431"/>
      <c r="W30" s="431"/>
      <c r="X30" s="431"/>
      <c r="Y30" s="431"/>
      <c r="Z30" s="669"/>
      <c r="AA30" s="689"/>
      <c r="AB30" s="671"/>
      <c r="AC30" s="191"/>
      <c r="AD30" s="191"/>
      <c r="AE30" s="191"/>
      <c r="AF30" s="191"/>
      <c r="AG30" s="191"/>
      <c r="AH30" s="191"/>
      <c r="AI30" s="191"/>
      <c r="AJ30" s="191"/>
      <c r="AK30" s="191"/>
      <c r="AL30" s="191"/>
      <c r="AM30" s="191"/>
      <c r="AN30" s="191"/>
      <c r="AO30" s="191"/>
      <c r="AP30" s="191"/>
      <c r="AQ30" s="191"/>
    </row>
    <row r="31" spans="1:43" s="192" customFormat="1" ht="29.25" customHeight="1" x14ac:dyDescent="0.25">
      <c r="A31" s="658"/>
      <c r="B31" s="660"/>
      <c r="C31" s="661"/>
      <c r="D31" s="681"/>
      <c r="E31" s="703"/>
      <c r="F31" s="706"/>
      <c r="G31" s="708"/>
      <c r="H31" s="708"/>
      <c r="I31" s="695"/>
      <c r="J31" s="713" t="s">
        <v>458</v>
      </c>
      <c r="K31" s="200">
        <v>0.8</v>
      </c>
      <c r="L31" s="201" t="s">
        <v>23</v>
      </c>
      <c r="M31" s="206">
        <v>0.05</v>
      </c>
      <c r="N31" s="206">
        <v>0.25</v>
      </c>
      <c r="O31" s="206">
        <v>0.5</v>
      </c>
      <c r="P31" s="206">
        <v>1</v>
      </c>
      <c r="Q31" s="6">
        <f t="shared" si="0"/>
        <v>4.0000000000000008E-2</v>
      </c>
      <c r="R31" s="6">
        <f t="shared" si="1"/>
        <v>0.2</v>
      </c>
      <c r="S31" s="6">
        <f t="shared" si="2"/>
        <v>0.4</v>
      </c>
      <c r="T31" s="6">
        <f t="shared" si="3"/>
        <v>0.8</v>
      </c>
      <c r="U31" s="54">
        <f t="shared" si="4"/>
        <v>0.8</v>
      </c>
      <c r="V31" s="431"/>
      <c r="W31" s="431"/>
      <c r="X31" s="431"/>
      <c r="Y31" s="431"/>
      <c r="Z31" s="669"/>
      <c r="AA31" s="689"/>
      <c r="AB31" s="671"/>
      <c r="AC31" s="191"/>
      <c r="AD31" s="191"/>
      <c r="AE31" s="191"/>
      <c r="AF31" s="191"/>
      <c r="AG31" s="191"/>
      <c r="AH31" s="191"/>
      <c r="AI31" s="191"/>
      <c r="AJ31" s="191"/>
      <c r="AK31" s="191"/>
      <c r="AL31" s="191"/>
      <c r="AM31" s="191"/>
      <c r="AN31" s="191"/>
      <c r="AO31" s="191"/>
      <c r="AP31" s="191"/>
      <c r="AQ31" s="191"/>
    </row>
    <row r="32" spans="1:43" s="192" customFormat="1" ht="30.75" customHeight="1" x14ac:dyDescent="0.25">
      <c r="A32" s="658"/>
      <c r="B32" s="660"/>
      <c r="C32" s="661"/>
      <c r="D32" s="682"/>
      <c r="E32" s="704"/>
      <c r="F32" s="707"/>
      <c r="G32" s="709"/>
      <c r="H32" s="709"/>
      <c r="I32" s="696"/>
      <c r="J32" s="714"/>
      <c r="K32" s="203">
        <v>0.8</v>
      </c>
      <c r="L32" s="204" t="s">
        <v>24</v>
      </c>
      <c r="M32" s="205">
        <v>0</v>
      </c>
      <c r="N32" s="205">
        <v>0.25</v>
      </c>
      <c r="O32" s="205">
        <v>0.66</v>
      </c>
      <c r="P32" s="205">
        <v>0.95</v>
      </c>
      <c r="Q32" s="59">
        <f t="shared" si="0"/>
        <v>0</v>
      </c>
      <c r="R32" s="59">
        <f t="shared" si="1"/>
        <v>0.2</v>
      </c>
      <c r="S32" s="59">
        <f t="shared" si="2"/>
        <v>0.52800000000000002</v>
      </c>
      <c r="T32" s="59">
        <f t="shared" si="3"/>
        <v>0.76</v>
      </c>
      <c r="U32" s="61">
        <f t="shared" si="4"/>
        <v>0.76</v>
      </c>
      <c r="V32" s="461"/>
      <c r="W32" s="461"/>
      <c r="X32" s="461"/>
      <c r="Y32" s="461"/>
      <c r="Z32" s="669"/>
      <c r="AA32" s="689"/>
      <c r="AB32" s="671"/>
      <c r="AC32" s="191"/>
      <c r="AD32" s="191"/>
      <c r="AE32" s="191"/>
      <c r="AF32" s="191"/>
      <c r="AG32" s="191"/>
      <c r="AH32" s="191"/>
      <c r="AI32" s="191"/>
      <c r="AJ32" s="191"/>
      <c r="AK32" s="191"/>
      <c r="AL32" s="191"/>
      <c r="AM32" s="191"/>
      <c r="AN32" s="191"/>
      <c r="AO32" s="191"/>
      <c r="AP32" s="191"/>
      <c r="AQ32" s="191"/>
    </row>
    <row r="33" spans="1:43" s="192" customFormat="1" ht="30.75" customHeight="1" x14ac:dyDescent="0.25">
      <c r="A33" s="658"/>
      <c r="B33" s="660"/>
      <c r="C33" s="661"/>
      <c r="D33" s="720" t="s">
        <v>459</v>
      </c>
      <c r="E33" s="694" t="s">
        <v>460</v>
      </c>
      <c r="F33" s="686">
        <v>41</v>
      </c>
      <c r="G33" s="694" t="s">
        <v>461</v>
      </c>
      <c r="H33" s="694" t="s">
        <v>462</v>
      </c>
      <c r="I33" s="694">
        <f>+MAX(V33:Y38)</f>
        <v>1</v>
      </c>
      <c r="J33" s="710" t="s">
        <v>463</v>
      </c>
      <c r="K33" s="200">
        <v>0.33</v>
      </c>
      <c r="L33" s="201" t="s">
        <v>23</v>
      </c>
      <c r="M33" s="206">
        <v>0</v>
      </c>
      <c r="N33" s="206">
        <v>1</v>
      </c>
      <c r="O33" s="206">
        <v>1</v>
      </c>
      <c r="P33" s="206">
        <v>1</v>
      </c>
      <c r="Q33" s="6">
        <f t="shared" si="0"/>
        <v>0</v>
      </c>
      <c r="R33" s="6">
        <f t="shared" si="1"/>
        <v>0.33</v>
      </c>
      <c r="S33" s="6">
        <f t="shared" si="2"/>
        <v>0.33</v>
      </c>
      <c r="T33" s="6">
        <f t="shared" si="3"/>
        <v>0.33</v>
      </c>
      <c r="U33" s="54">
        <f t="shared" si="4"/>
        <v>0.33</v>
      </c>
      <c r="V33" s="430">
        <f>+Q38+Q36+Q34</f>
        <v>0</v>
      </c>
      <c r="W33" s="430">
        <f>+R38+R36+R34</f>
        <v>0.57550000000000001</v>
      </c>
      <c r="X33" s="430">
        <f>+S38+S36+S34</f>
        <v>0.8427</v>
      </c>
      <c r="Y33" s="430">
        <f>+T38+T36+T34</f>
        <v>1</v>
      </c>
      <c r="Z33" s="669"/>
      <c r="AA33" s="689"/>
      <c r="AB33" s="671"/>
      <c r="AC33" s="191"/>
      <c r="AD33" s="191"/>
      <c r="AE33" s="191"/>
      <c r="AF33" s="191"/>
      <c r="AG33" s="191"/>
      <c r="AH33" s="191"/>
      <c r="AI33" s="191"/>
      <c r="AJ33" s="191"/>
      <c r="AK33" s="191"/>
      <c r="AL33" s="191"/>
      <c r="AM33" s="191"/>
      <c r="AN33" s="191"/>
      <c r="AO33" s="191"/>
      <c r="AP33" s="191"/>
      <c r="AQ33" s="191"/>
    </row>
    <row r="34" spans="1:43" s="192" customFormat="1" ht="30.75" customHeight="1" x14ac:dyDescent="0.25">
      <c r="A34" s="658"/>
      <c r="B34" s="660"/>
      <c r="C34" s="661"/>
      <c r="D34" s="721"/>
      <c r="E34" s="695"/>
      <c r="F34" s="705"/>
      <c r="G34" s="695"/>
      <c r="H34" s="695"/>
      <c r="I34" s="695"/>
      <c r="J34" s="710"/>
      <c r="K34" s="203">
        <v>0.33</v>
      </c>
      <c r="L34" s="204" t="s">
        <v>24</v>
      </c>
      <c r="M34" s="205">
        <v>0</v>
      </c>
      <c r="N34" s="205">
        <v>1</v>
      </c>
      <c r="O34" s="205">
        <v>1</v>
      </c>
      <c r="P34" s="205">
        <v>1</v>
      </c>
      <c r="Q34" s="59">
        <f t="shared" si="0"/>
        <v>0</v>
      </c>
      <c r="R34" s="59">
        <f t="shared" si="1"/>
        <v>0.33</v>
      </c>
      <c r="S34" s="59">
        <f t="shared" si="2"/>
        <v>0.33</v>
      </c>
      <c r="T34" s="59">
        <f t="shared" si="3"/>
        <v>0.33</v>
      </c>
      <c r="U34" s="61">
        <f t="shared" si="4"/>
        <v>0.33</v>
      </c>
      <c r="V34" s="431"/>
      <c r="W34" s="431"/>
      <c r="X34" s="431"/>
      <c r="Y34" s="431"/>
      <c r="Z34" s="669"/>
      <c r="AA34" s="689"/>
      <c r="AB34" s="671"/>
      <c r="AC34" s="191"/>
      <c r="AD34" s="191"/>
      <c r="AE34" s="191"/>
      <c r="AF34" s="191"/>
      <c r="AG34" s="191"/>
      <c r="AH34" s="191"/>
      <c r="AI34" s="191"/>
      <c r="AJ34" s="191"/>
      <c r="AK34" s="191"/>
      <c r="AL34" s="191"/>
      <c r="AM34" s="191"/>
      <c r="AN34" s="191"/>
      <c r="AO34" s="191"/>
      <c r="AP34" s="191"/>
      <c r="AQ34" s="191"/>
    </row>
    <row r="35" spans="1:43" s="192" customFormat="1" ht="30.75" customHeight="1" x14ac:dyDescent="0.25">
      <c r="A35" s="658"/>
      <c r="B35" s="660"/>
      <c r="C35" s="661"/>
      <c r="D35" s="721"/>
      <c r="E35" s="695"/>
      <c r="F35" s="705"/>
      <c r="G35" s="695"/>
      <c r="H35" s="695"/>
      <c r="I35" s="695"/>
      <c r="J35" s="711" t="s">
        <v>464</v>
      </c>
      <c r="K35" s="200">
        <v>0.33</v>
      </c>
      <c r="L35" s="201" t="s">
        <v>23</v>
      </c>
      <c r="M35" s="206">
        <v>0</v>
      </c>
      <c r="N35" s="206">
        <v>0.25</v>
      </c>
      <c r="O35" s="206">
        <v>0.5</v>
      </c>
      <c r="P35" s="206">
        <v>1</v>
      </c>
      <c r="Q35" s="6">
        <f t="shared" si="0"/>
        <v>0</v>
      </c>
      <c r="R35" s="6">
        <f t="shared" si="1"/>
        <v>8.2500000000000004E-2</v>
      </c>
      <c r="S35" s="6">
        <f t="shared" si="2"/>
        <v>0.16500000000000001</v>
      </c>
      <c r="T35" s="6">
        <f t="shared" si="3"/>
        <v>0.33</v>
      </c>
      <c r="U35" s="54">
        <f t="shared" si="4"/>
        <v>0.33</v>
      </c>
      <c r="V35" s="431"/>
      <c r="W35" s="431"/>
      <c r="X35" s="431"/>
      <c r="Y35" s="431"/>
      <c r="Z35" s="669"/>
      <c r="AA35" s="689"/>
      <c r="AB35" s="671"/>
      <c r="AC35" s="191"/>
      <c r="AD35" s="191"/>
      <c r="AE35" s="191"/>
      <c r="AF35" s="191"/>
      <c r="AG35" s="191"/>
      <c r="AH35" s="191"/>
      <c r="AI35" s="191"/>
      <c r="AJ35" s="191"/>
      <c r="AK35" s="191"/>
      <c r="AL35" s="191"/>
      <c r="AM35" s="191"/>
      <c r="AN35" s="191"/>
      <c r="AO35" s="191"/>
      <c r="AP35" s="191"/>
      <c r="AQ35" s="191"/>
    </row>
    <row r="36" spans="1:43" s="192" customFormat="1" ht="54.6" customHeight="1" x14ac:dyDescent="0.25">
      <c r="A36" s="658"/>
      <c r="B36" s="660"/>
      <c r="C36" s="661"/>
      <c r="D36" s="721"/>
      <c r="E36" s="695"/>
      <c r="F36" s="705"/>
      <c r="G36" s="695"/>
      <c r="H36" s="695"/>
      <c r="I36" s="695"/>
      <c r="J36" s="712"/>
      <c r="K36" s="203">
        <v>0.33</v>
      </c>
      <c r="L36" s="204" t="s">
        <v>24</v>
      </c>
      <c r="M36" s="205">
        <v>0</v>
      </c>
      <c r="N36" s="205">
        <v>0.27</v>
      </c>
      <c r="O36" s="205">
        <v>0.75</v>
      </c>
      <c r="P36" s="205">
        <v>1</v>
      </c>
      <c r="Q36" s="59">
        <f t="shared" si="0"/>
        <v>0</v>
      </c>
      <c r="R36" s="59">
        <f t="shared" si="1"/>
        <v>8.9100000000000013E-2</v>
      </c>
      <c r="S36" s="59">
        <f t="shared" si="2"/>
        <v>0.2475</v>
      </c>
      <c r="T36" s="59">
        <f t="shared" si="3"/>
        <v>0.33</v>
      </c>
      <c r="U36" s="61">
        <f t="shared" si="4"/>
        <v>0.33</v>
      </c>
      <c r="V36" s="431"/>
      <c r="W36" s="431"/>
      <c r="X36" s="431"/>
      <c r="Y36" s="431"/>
      <c r="Z36" s="669"/>
      <c r="AA36" s="689"/>
      <c r="AB36" s="671"/>
      <c r="AC36" s="191"/>
      <c r="AD36" s="191"/>
      <c r="AE36" s="191"/>
      <c r="AF36" s="191"/>
      <c r="AG36" s="191"/>
      <c r="AH36" s="191"/>
      <c r="AI36" s="191"/>
      <c r="AJ36" s="191"/>
      <c r="AK36" s="191"/>
      <c r="AL36" s="191"/>
      <c r="AM36" s="191"/>
      <c r="AN36" s="191"/>
      <c r="AO36" s="191"/>
      <c r="AP36" s="191"/>
      <c r="AQ36" s="191"/>
    </row>
    <row r="37" spans="1:43" s="192" customFormat="1" ht="53.45" customHeight="1" x14ac:dyDescent="0.25">
      <c r="A37" s="658"/>
      <c r="B37" s="660"/>
      <c r="C37" s="661"/>
      <c r="D37" s="721"/>
      <c r="E37" s="695"/>
      <c r="F37" s="705"/>
      <c r="G37" s="695"/>
      <c r="H37" s="695"/>
      <c r="I37" s="695"/>
      <c r="J37" s="710" t="s">
        <v>465</v>
      </c>
      <c r="K37" s="200">
        <v>0.34</v>
      </c>
      <c r="L37" s="201" t="s">
        <v>23</v>
      </c>
      <c r="M37" s="206">
        <v>0</v>
      </c>
      <c r="N37" s="206">
        <v>0.25</v>
      </c>
      <c r="O37" s="206">
        <v>0.5</v>
      </c>
      <c r="P37" s="206">
        <v>1</v>
      </c>
      <c r="Q37" s="6">
        <f t="shared" si="0"/>
        <v>0</v>
      </c>
      <c r="R37" s="6">
        <f t="shared" si="1"/>
        <v>8.5000000000000006E-2</v>
      </c>
      <c r="S37" s="6">
        <f t="shared" si="2"/>
        <v>0.17</v>
      </c>
      <c r="T37" s="6">
        <f t="shared" si="3"/>
        <v>0.34</v>
      </c>
      <c r="U37" s="54">
        <f t="shared" si="4"/>
        <v>0.34</v>
      </c>
      <c r="V37" s="431"/>
      <c r="W37" s="431"/>
      <c r="X37" s="431"/>
      <c r="Y37" s="431"/>
      <c r="Z37" s="669"/>
      <c r="AA37" s="689"/>
      <c r="AB37" s="671"/>
      <c r="AC37" s="191"/>
      <c r="AD37" s="191"/>
      <c r="AE37" s="191"/>
      <c r="AF37" s="191"/>
      <c r="AG37" s="191"/>
      <c r="AH37" s="191"/>
      <c r="AI37" s="191"/>
      <c r="AJ37" s="191"/>
      <c r="AK37" s="191"/>
      <c r="AL37" s="191"/>
      <c r="AM37" s="191"/>
      <c r="AN37" s="191"/>
      <c r="AO37" s="191"/>
      <c r="AP37" s="191"/>
      <c r="AQ37" s="191"/>
    </row>
    <row r="38" spans="1:43" s="192" customFormat="1" ht="53.45" customHeight="1" x14ac:dyDescent="0.25">
      <c r="A38" s="658"/>
      <c r="B38" s="660"/>
      <c r="C38" s="661"/>
      <c r="D38" s="722"/>
      <c r="E38" s="696"/>
      <c r="F38" s="687"/>
      <c r="G38" s="696"/>
      <c r="H38" s="696"/>
      <c r="I38" s="696"/>
      <c r="J38" s="710"/>
      <c r="K38" s="203">
        <v>0.34</v>
      </c>
      <c r="L38" s="204" t="s">
        <v>24</v>
      </c>
      <c r="M38" s="205">
        <v>0</v>
      </c>
      <c r="N38" s="205">
        <v>0.46</v>
      </c>
      <c r="O38" s="205">
        <v>0.78</v>
      </c>
      <c r="P38" s="205">
        <v>1</v>
      </c>
      <c r="Q38" s="59">
        <f t="shared" si="0"/>
        <v>0</v>
      </c>
      <c r="R38" s="59">
        <f t="shared" si="1"/>
        <v>0.15640000000000001</v>
      </c>
      <c r="S38" s="59">
        <f t="shared" si="2"/>
        <v>0.26520000000000005</v>
      </c>
      <c r="T38" s="59">
        <f t="shared" si="3"/>
        <v>0.34</v>
      </c>
      <c r="U38" s="61">
        <f t="shared" si="4"/>
        <v>0.34</v>
      </c>
      <c r="V38" s="461"/>
      <c r="W38" s="461"/>
      <c r="X38" s="461"/>
      <c r="Y38" s="461"/>
      <c r="Z38" s="669"/>
      <c r="AA38" s="690"/>
      <c r="AB38" s="671"/>
      <c r="AC38" s="191"/>
      <c r="AD38" s="191"/>
      <c r="AE38" s="191"/>
      <c r="AF38" s="191"/>
      <c r="AG38" s="191"/>
      <c r="AH38" s="191"/>
      <c r="AI38" s="191"/>
      <c r="AJ38" s="191"/>
      <c r="AK38" s="191"/>
      <c r="AL38" s="191"/>
      <c r="AM38" s="191"/>
      <c r="AN38" s="191"/>
      <c r="AO38" s="191"/>
      <c r="AP38" s="191"/>
      <c r="AQ38" s="191"/>
    </row>
    <row r="39" spans="1:43" s="192" customFormat="1" ht="53.45" customHeight="1" x14ac:dyDescent="0.25">
      <c r="A39" s="658"/>
      <c r="B39" s="660"/>
      <c r="C39" s="661"/>
      <c r="D39" s="680" t="s">
        <v>466</v>
      </c>
      <c r="E39" s="715" t="s">
        <v>467</v>
      </c>
      <c r="F39" s="716">
        <v>42</v>
      </c>
      <c r="G39" s="715" t="s">
        <v>468</v>
      </c>
      <c r="H39" s="715" t="s">
        <v>469</v>
      </c>
      <c r="I39" s="719">
        <f>+MAX(V39:Y44)</f>
        <v>1</v>
      </c>
      <c r="J39" s="723" t="s">
        <v>470</v>
      </c>
      <c r="K39" s="200">
        <v>0.3</v>
      </c>
      <c r="L39" s="201" t="s">
        <v>23</v>
      </c>
      <c r="M39" s="202">
        <v>0.1</v>
      </c>
      <c r="N39" s="202">
        <v>0.3</v>
      </c>
      <c r="O39" s="211">
        <v>0.6</v>
      </c>
      <c r="P39" s="212">
        <v>1</v>
      </c>
      <c r="Q39" s="6">
        <f t="shared" si="0"/>
        <v>0.03</v>
      </c>
      <c r="R39" s="6">
        <f t="shared" si="1"/>
        <v>0.09</v>
      </c>
      <c r="S39" s="6">
        <f t="shared" si="2"/>
        <v>0.18</v>
      </c>
      <c r="T39" s="6">
        <f t="shared" si="3"/>
        <v>0.3</v>
      </c>
      <c r="U39" s="54">
        <f t="shared" si="4"/>
        <v>0.3</v>
      </c>
      <c r="V39" s="430">
        <f>+Q40+Q42+Q44</f>
        <v>0.17</v>
      </c>
      <c r="W39" s="430">
        <f>+R40+R42+R44</f>
        <v>0.42500000000000004</v>
      </c>
      <c r="X39" s="430">
        <f>+S40+S42+S44</f>
        <v>0.82500000000000007</v>
      </c>
      <c r="Y39" s="430">
        <f>+T40+T42+T44</f>
        <v>1</v>
      </c>
      <c r="Z39" s="669"/>
      <c r="AA39" s="688" t="s">
        <v>436</v>
      </c>
      <c r="AB39" s="671"/>
      <c r="AC39" s="191"/>
      <c r="AD39" s="191"/>
      <c r="AE39" s="191"/>
      <c r="AF39" s="191"/>
      <c r="AG39" s="191"/>
      <c r="AH39" s="191"/>
      <c r="AI39" s="191"/>
      <c r="AJ39" s="191"/>
      <c r="AK39" s="191"/>
      <c r="AL39" s="191"/>
      <c r="AM39" s="191"/>
      <c r="AN39" s="191"/>
      <c r="AO39" s="191"/>
      <c r="AP39" s="191"/>
      <c r="AQ39" s="191"/>
    </row>
    <row r="40" spans="1:43" s="192" customFormat="1" ht="53.45" customHeight="1" x14ac:dyDescent="0.25">
      <c r="A40" s="658"/>
      <c r="B40" s="660"/>
      <c r="C40" s="661"/>
      <c r="D40" s="681"/>
      <c r="E40" s="715"/>
      <c r="F40" s="717"/>
      <c r="G40" s="715"/>
      <c r="H40" s="715"/>
      <c r="I40" s="715"/>
      <c r="J40" s="723"/>
      <c r="K40" s="203">
        <v>0.3</v>
      </c>
      <c r="L40" s="204" t="s">
        <v>24</v>
      </c>
      <c r="M40" s="205">
        <v>0.1</v>
      </c>
      <c r="N40" s="205">
        <v>0.25</v>
      </c>
      <c r="O40" s="213">
        <v>1</v>
      </c>
      <c r="P40" s="213">
        <v>1</v>
      </c>
      <c r="Q40" s="59">
        <f t="shared" si="0"/>
        <v>0.03</v>
      </c>
      <c r="R40" s="59">
        <f t="shared" si="1"/>
        <v>7.4999999999999997E-2</v>
      </c>
      <c r="S40" s="59">
        <f t="shared" si="2"/>
        <v>0.3</v>
      </c>
      <c r="T40" s="59">
        <f t="shared" si="3"/>
        <v>0.3</v>
      </c>
      <c r="U40" s="61">
        <f t="shared" si="4"/>
        <v>0.3</v>
      </c>
      <c r="V40" s="431"/>
      <c r="W40" s="431"/>
      <c r="X40" s="431"/>
      <c r="Y40" s="431"/>
      <c r="Z40" s="669"/>
      <c r="AA40" s="689"/>
      <c r="AB40" s="671"/>
      <c r="AC40" s="191"/>
      <c r="AD40" s="191"/>
      <c r="AE40" s="191"/>
      <c r="AF40" s="191"/>
      <c r="AG40" s="191"/>
      <c r="AH40" s="191"/>
      <c r="AI40" s="191"/>
      <c r="AJ40" s="191"/>
      <c r="AK40" s="191"/>
      <c r="AL40" s="191"/>
      <c r="AM40" s="191"/>
      <c r="AN40" s="191"/>
      <c r="AO40" s="191"/>
      <c r="AP40" s="191"/>
      <c r="AQ40" s="191"/>
    </row>
    <row r="41" spans="1:43" s="192" customFormat="1" ht="53.45" customHeight="1" x14ac:dyDescent="0.25">
      <c r="A41" s="658"/>
      <c r="B41" s="660"/>
      <c r="C41" s="661"/>
      <c r="D41" s="681"/>
      <c r="E41" s="715"/>
      <c r="F41" s="717"/>
      <c r="G41" s="715"/>
      <c r="H41" s="715"/>
      <c r="I41" s="715"/>
      <c r="J41" s="723" t="s">
        <v>471</v>
      </c>
      <c r="K41" s="200">
        <v>0.4</v>
      </c>
      <c r="L41" s="201" t="s">
        <v>23</v>
      </c>
      <c r="M41" s="202">
        <v>0.25</v>
      </c>
      <c r="N41" s="202">
        <v>0.5</v>
      </c>
      <c r="O41" s="211">
        <v>0.75</v>
      </c>
      <c r="P41" s="212">
        <v>1</v>
      </c>
      <c r="Q41" s="6">
        <f t="shared" si="0"/>
        <v>0.1</v>
      </c>
      <c r="R41" s="6">
        <f t="shared" si="1"/>
        <v>0.2</v>
      </c>
      <c r="S41" s="6">
        <f t="shared" si="2"/>
        <v>0.30000000000000004</v>
      </c>
      <c r="T41" s="6">
        <f t="shared" si="3"/>
        <v>0.4</v>
      </c>
      <c r="U41" s="54">
        <f t="shared" si="4"/>
        <v>0.4</v>
      </c>
      <c r="V41" s="431"/>
      <c r="W41" s="431"/>
      <c r="X41" s="431"/>
      <c r="Y41" s="431"/>
      <c r="Z41" s="669"/>
      <c r="AA41" s="689"/>
      <c r="AB41" s="671"/>
      <c r="AC41" s="191"/>
      <c r="AD41" s="191"/>
      <c r="AE41" s="191"/>
      <c r="AF41" s="191"/>
      <c r="AG41" s="191"/>
      <c r="AH41" s="191"/>
      <c r="AI41" s="191"/>
      <c r="AJ41" s="191"/>
      <c r="AK41" s="191"/>
      <c r="AL41" s="191"/>
      <c r="AM41" s="191"/>
      <c r="AN41" s="191"/>
      <c r="AO41" s="191"/>
      <c r="AP41" s="191"/>
      <c r="AQ41" s="191"/>
    </row>
    <row r="42" spans="1:43" s="192" customFormat="1" ht="53.45" customHeight="1" x14ac:dyDescent="0.25">
      <c r="A42" s="658"/>
      <c r="B42" s="660"/>
      <c r="C42" s="661"/>
      <c r="D42" s="681"/>
      <c r="E42" s="715"/>
      <c r="F42" s="717"/>
      <c r="G42" s="715"/>
      <c r="H42" s="715"/>
      <c r="I42" s="715"/>
      <c r="J42" s="723"/>
      <c r="K42" s="203">
        <v>0.4</v>
      </c>
      <c r="L42" s="204" t="s">
        <v>24</v>
      </c>
      <c r="M42" s="205">
        <v>0.2</v>
      </c>
      <c r="N42" s="205">
        <v>0.5</v>
      </c>
      <c r="O42" s="213">
        <v>0.75</v>
      </c>
      <c r="P42" s="213">
        <v>1</v>
      </c>
      <c r="Q42" s="59">
        <f t="shared" si="0"/>
        <v>8.0000000000000016E-2</v>
      </c>
      <c r="R42" s="59">
        <f t="shared" si="1"/>
        <v>0.2</v>
      </c>
      <c r="S42" s="59">
        <f t="shared" si="2"/>
        <v>0.30000000000000004</v>
      </c>
      <c r="T42" s="59">
        <f t="shared" si="3"/>
        <v>0.4</v>
      </c>
      <c r="U42" s="61">
        <f t="shared" si="4"/>
        <v>0.4</v>
      </c>
      <c r="V42" s="431"/>
      <c r="W42" s="431"/>
      <c r="X42" s="431"/>
      <c r="Y42" s="431"/>
      <c r="Z42" s="669"/>
      <c r="AA42" s="689"/>
      <c r="AB42" s="671"/>
      <c r="AC42" s="191"/>
      <c r="AD42" s="191"/>
      <c r="AE42" s="191"/>
      <c r="AF42" s="191"/>
      <c r="AG42" s="191"/>
      <c r="AH42" s="191"/>
      <c r="AI42" s="191"/>
      <c r="AJ42" s="191"/>
      <c r="AK42" s="191"/>
      <c r="AL42" s="191"/>
      <c r="AM42" s="191"/>
      <c r="AN42" s="191"/>
      <c r="AO42" s="191"/>
      <c r="AP42" s="191"/>
      <c r="AQ42" s="191"/>
    </row>
    <row r="43" spans="1:43" s="192" customFormat="1" ht="53.45" customHeight="1" x14ac:dyDescent="0.25">
      <c r="A43" s="658"/>
      <c r="B43" s="660"/>
      <c r="C43" s="661"/>
      <c r="D43" s="681"/>
      <c r="E43" s="715"/>
      <c r="F43" s="717"/>
      <c r="G43" s="715"/>
      <c r="H43" s="715"/>
      <c r="I43" s="715"/>
      <c r="J43" s="723" t="s">
        <v>472</v>
      </c>
      <c r="K43" s="200">
        <v>0.3</v>
      </c>
      <c r="L43" s="201" t="s">
        <v>23</v>
      </c>
      <c r="M43" s="202">
        <v>0.25</v>
      </c>
      <c r="N43" s="202">
        <v>0.5</v>
      </c>
      <c r="O43" s="211">
        <v>0.75</v>
      </c>
      <c r="P43" s="212">
        <v>1</v>
      </c>
      <c r="Q43" s="6">
        <f t="shared" si="0"/>
        <v>7.4999999999999997E-2</v>
      </c>
      <c r="R43" s="6">
        <f t="shared" si="1"/>
        <v>0.15</v>
      </c>
      <c r="S43" s="6">
        <f t="shared" si="2"/>
        <v>0.22499999999999998</v>
      </c>
      <c r="T43" s="6">
        <f t="shared" si="3"/>
        <v>0.3</v>
      </c>
      <c r="U43" s="54">
        <f t="shared" si="4"/>
        <v>0.3</v>
      </c>
      <c r="V43" s="431"/>
      <c r="W43" s="431"/>
      <c r="X43" s="431"/>
      <c r="Y43" s="431"/>
      <c r="Z43" s="669"/>
      <c r="AA43" s="689"/>
      <c r="AB43" s="671"/>
      <c r="AC43" s="191"/>
      <c r="AD43" s="191"/>
      <c r="AE43" s="191"/>
      <c r="AF43" s="191"/>
      <c r="AG43" s="191"/>
      <c r="AH43" s="191"/>
      <c r="AI43" s="191"/>
      <c r="AJ43" s="191"/>
      <c r="AK43" s="191"/>
      <c r="AL43" s="191"/>
      <c r="AM43" s="191"/>
      <c r="AN43" s="191"/>
      <c r="AO43" s="191"/>
      <c r="AP43" s="191"/>
      <c r="AQ43" s="191"/>
    </row>
    <row r="44" spans="1:43" s="192" customFormat="1" ht="53.45" customHeight="1" x14ac:dyDescent="0.25">
      <c r="A44" s="658"/>
      <c r="B44" s="660"/>
      <c r="C44" s="661"/>
      <c r="D44" s="682"/>
      <c r="E44" s="715"/>
      <c r="F44" s="718"/>
      <c r="G44" s="715"/>
      <c r="H44" s="715"/>
      <c r="I44" s="715"/>
      <c r="J44" s="723"/>
      <c r="K44" s="203">
        <v>0.3</v>
      </c>
      <c r="L44" s="204" t="s">
        <v>24</v>
      </c>
      <c r="M44" s="205">
        <v>0.2</v>
      </c>
      <c r="N44" s="205">
        <v>0.5</v>
      </c>
      <c r="O44" s="213">
        <v>0.75</v>
      </c>
      <c r="P44" s="205">
        <v>1</v>
      </c>
      <c r="Q44" s="59">
        <f t="shared" si="0"/>
        <v>0.06</v>
      </c>
      <c r="R44" s="59">
        <f t="shared" si="1"/>
        <v>0.15</v>
      </c>
      <c r="S44" s="59">
        <f t="shared" si="2"/>
        <v>0.22499999999999998</v>
      </c>
      <c r="T44" s="59">
        <f t="shared" si="3"/>
        <v>0.3</v>
      </c>
      <c r="U44" s="61">
        <f t="shared" si="4"/>
        <v>0.3</v>
      </c>
      <c r="V44" s="461"/>
      <c r="W44" s="461"/>
      <c r="X44" s="461"/>
      <c r="Y44" s="461"/>
      <c r="Z44" s="669"/>
      <c r="AA44" s="689"/>
      <c r="AB44" s="671"/>
      <c r="AC44" s="191"/>
      <c r="AD44" s="191"/>
      <c r="AE44" s="191"/>
      <c r="AF44" s="191"/>
      <c r="AG44" s="191"/>
      <c r="AH44" s="191"/>
      <c r="AI44" s="191"/>
      <c r="AJ44" s="191"/>
      <c r="AK44" s="191"/>
      <c r="AL44" s="191"/>
      <c r="AM44" s="191"/>
      <c r="AN44" s="191"/>
      <c r="AO44" s="191"/>
      <c r="AP44" s="191"/>
      <c r="AQ44" s="191"/>
    </row>
    <row r="45" spans="1:43" s="192" customFormat="1" ht="53.45" customHeight="1" x14ac:dyDescent="0.25">
      <c r="A45" s="658"/>
      <c r="B45" s="660"/>
      <c r="C45" s="661"/>
      <c r="D45" s="662" t="s">
        <v>473</v>
      </c>
      <c r="E45" s="683" t="s">
        <v>474</v>
      </c>
      <c r="F45" s="674">
        <v>43</v>
      </c>
      <c r="G45" s="663" t="s">
        <v>475</v>
      </c>
      <c r="H45" s="663" t="s">
        <v>476</v>
      </c>
      <c r="I45" s="663">
        <f>+MAX(V45:Y48)</f>
        <v>1</v>
      </c>
      <c r="J45" s="724" t="s">
        <v>891</v>
      </c>
      <c r="K45" s="214">
        <v>0.5</v>
      </c>
      <c r="L45" s="201" t="s">
        <v>23</v>
      </c>
      <c r="M45" s="206">
        <v>0.05</v>
      </c>
      <c r="N45" s="206">
        <v>0.25</v>
      </c>
      <c r="O45" s="206">
        <v>0.5</v>
      </c>
      <c r="P45" s="206">
        <v>1</v>
      </c>
      <c r="Q45" s="6">
        <f t="shared" si="0"/>
        <v>2.5000000000000001E-2</v>
      </c>
      <c r="R45" s="6">
        <f t="shared" si="1"/>
        <v>0.125</v>
      </c>
      <c r="S45" s="6">
        <f t="shared" si="2"/>
        <v>0.25</v>
      </c>
      <c r="T45" s="6">
        <f t="shared" si="3"/>
        <v>0.5</v>
      </c>
      <c r="U45" s="54">
        <f t="shared" si="4"/>
        <v>0.5</v>
      </c>
      <c r="V45" s="579">
        <f>+Q46+Q48</f>
        <v>0</v>
      </c>
      <c r="W45" s="579">
        <f>+R46+R48</f>
        <v>0.15</v>
      </c>
      <c r="X45" s="579">
        <f>+S46+S48</f>
        <v>0.58800000000000008</v>
      </c>
      <c r="Y45" s="579">
        <f>+T46+T48</f>
        <v>1</v>
      </c>
      <c r="Z45" s="669"/>
      <c r="AA45" s="689"/>
      <c r="AB45" s="671"/>
      <c r="AC45" s="191"/>
      <c r="AD45" s="191"/>
      <c r="AE45" s="191"/>
      <c r="AF45" s="191"/>
      <c r="AG45" s="191"/>
      <c r="AH45" s="191"/>
      <c r="AI45" s="191"/>
      <c r="AJ45" s="191"/>
      <c r="AK45" s="191"/>
      <c r="AL45" s="191"/>
      <c r="AM45" s="191"/>
      <c r="AN45" s="191"/>
      <c r="AO45" s="191"/>
      <c r="AP45" s="191"/>
      <c r="AQ45" s="191"/>
    </row>
    <row r="46" spans="1:43" s="192" customFormat="1" ht="33" customHeight="1" x14ac:dyDescent="0.25">
      <c r="A46" s="658"/>
      <c r="B46" s="660"/>
      <c r="C46" s="661"/>
      <c r="D46" s="662"/>
      <c r="E46" s="683"/>
      <c r="F46" s="674"/>
      <c r="G46" s="663"/>
      <c r="H46" s="663"/>
      <c r="I46" s="663"/>
      <c r="J46" s="725"/>
      <c r="K46" s="203">
        <v>0.5</v>
      </c>
      <c r="L46" s="204" t="s">
        <v>24</v>
      </c>
      <c r="M46" s="205">
        <v>0</v>
      </c>
      <c r="N46" s="205">
        <v>0.3</v>
      </c>
      <c r="O46" s="205">
        <v>0.8</v>
      </c>
      <c r="P46" s="213">
        <v>1</v>
      </c>
      <c r="Q46" s="59">
        <f t="shared" si="0"/>
        <v>0</v>
      </c>
      <c r="R46" s="59">
        <f t="shared" si="1"/>
        <v>0.15</v>
      </c>
      <c r="S46" s="59">
        <f t="shared" si="2"/>
        <v>0.4</v>
      </c>
      <c r="T46" s="59">
        <f t="shared" si="3"/>
        <v>0.5</v>
      </c>
      <c r="U46" s="61">
        <f t="shared" si="4"/>
        <v>0.5</v>
      </c>
      <c r="V46" s="579"/>
      <c r="W46" s="579"/>
      <c r="X46" s="579"/>
      <c r="Y46" s="579"/>
      <c r="Z46" s="669"/>
      <c r="AA46" s="689"/>
      <c r="AB46" s="671"/>
      <c r="AC46" s="191"/>
      <c r="AD46" s="191"/>
      <c r="AE46" s="191"/>
      <c r="AF46" s="191"/>
      <c r="AG46" s="191"/>
      <c r="AH46" s="191"/>
      <c r="AI46" s="191"/>
      <c r="AJ46" s="191"/>
      <c r="AK46" s="191"/>
      <c r="AL46" s="191"/>
      <c r="AM46" s="191"/>
      <c r="AN46" s="191"/>
      <c r="AO46" s="191"/>
      <c r="AP46" s="191"/>
      <c r="AQ46" s="191"/>
    </row>
    <row r="47" spans="1:43" s="192" customFormat="1" ht="53.45" customHeight="1" x14ac:dyDescent="0.25">
      <c r="A47" s="658"/>
      <c r="B47" s="660"/>
      <c r="C47" s="661"/>
      <c r="D47" s="662"/>
      <c r="E47" s="683"/>
      <c r="F47" s="674"/>
      <c r="G47" s="663"/>
      <c r="H47" s="663"/>
      <c r="I47" s="663"/>
      <c r="J47" s="726" t="s">
        <v>892</v>
      </c>
      <c r="K47" s="214">
        <v>0.5</v>
      </c>
      <c r="L47" s="201" t="s">
        <v>23</v>
      </c>
      <c r="M47" s="206">
        <v>0.05</v>
      </c>
      <c r="N47" s="206">
        <v>0.25</v>
      </c>
      <c r="O47" s="206">
        <v>0.5</v>
      </c>
      <c r="P47" s="206">
        <v>1</v>
      </c>
      <c r="Q47" s="6">
        <f t="shared" si="0"/>
        <v>2.5000000000000001E-2</v>
      </c>
      <c r="R47" s="6">
        <f t="shared" si="1"/>
        <v>0.125</v>
      </c>
      <c r="S47" s="6">
        <f t="shared" si="2"/>
        <v>0.25</v>
      </c>
      <c r="T47" s="6">
        <f t="shared" si="3"/>
        <v>0.5</v>
      </c>
      <c r="U47" s="54">
        <f t="shared" si="4"/>
        <v>0.5</v>
      </c>
      <c r="V47" s="579"/>
      <c r="W47" s="579"/>
      <c r="X47" s="579"/>
      <c r="Y47" s="579"/>
      <c r="Z47" s="669"/>
      <c r="AA47" s="689"/>
      <c r="AB47" s="671"/>
      <c r="AC47" s="191"/>
      <c r="AD47" s="191"/>
      <c r="AE47" s="191"/>
      <c r="AF47" s="191"/>
      <c r="AG47" s="191"/>
      <c r="AH47" s="191"/>
      <c r="AI47" s="191"/>
      <c r="AJ47" s="191"/>
      <c r="AK47" s="191"/>
      <c r="AL47" s="191"/>
      <c r="AM47" s="191"/>
      <c r="AN47" s="191"/>
      <c r="AO47" s="191"/>
      <c r="AP47" s="191"/>
      <c r="AQ47" s="191"/>
    </row>
    <row r="48" spans="1:43" s="192" customFormat="1" ht="37.9" customHeight="1" x14ac:dyDescent="0.25">
      <c r="A48" s="658"/>
      <c r="B48" s="660"/>
      <c r="C48" s="661"/>
      <c r="D48" s="662"/>
      <c r="E48" s="683"/>
      <c r="F48" s="674"/>
      <c r="G48" s="663"/>
      <c r="H48" s="663"/>
      <c r="I48" s="663"/>
      <c r="J48" s="726"/>
      <c r="K48" s="203">
        <v>0.5</v>
      </c>
      <c r="L48" s="204" t="s">
        <v>24</v>
      </c>
      <c r="M48" s="205">
        <v>0</v>
      </c>
      <c r="N48" s="205">
        <v>0</v>
      </c>
      <c r="O48" s="205">
        <v>0.376</v>
      </c>
      <c r="P48" s="205">
        <v>1</v>
      </c>
      <c r="Q48" s="59">
        <f t="shared" si="0"/>
        <v>0</v>
      </c>
      <c r="R48" s="59">
        <f t="shared" si="1"/>
        <v>0</v>
      </c>
      <c r="S48" s="59">
        <f t="shared" si="2"/>
        <v>0.188</v>
      </c>
      <c r="T48" s="59">
        <f t="shared" si="3"/>
        <v>0.5</v>
      </c>
      <c r="U48" s="61">
        <f t="shared" si="4"/>
        <v>0.5</v>
      </c>
      <c r="V48" s="579"/>
      <c r="W48" s="579"/>
      <c r="X48" s="579"/>
      <c r="Y48" s="579"/>
      <c r="Z48" s="669"/>
      <c r="AA48" s="690"/>
      <c r="AB48" s="671"/>
      <c r="AC48" s="191"/>
      <c r="AD48" s="191"/>
      <c r="AE48" s="191"/>
      <c r="AF48" s="191"/>
      <c r="AG48" s="191"/>
      <c r="AH48" s="191"/>
      <c r="AI48" s="191"/>
      <c r="AJ48" s="191"/>
      <c r="AK48" s="191"/>
      <c r="AL48" s="191"/>
      <c r="AM48" s="191"/>
      <c r="AN48" s="191"/>
      <c r="AO48" s="191"/>
      <c r="AP48" s="191"/>
      <c r="AQ48" s="191"/>
    </row>
    <row r="49" spans="1:43" s="192" customFormat="1" ht="37.9" customHeight="1" x14ac:dyDescent="0.25">
      <c r="A49" s="658"/>
      <c r="B49" s="660"/>
      <c r="C49" s="727" t="s">
        <v>477</v>
      </c>
      <c r="D49" s="720" t="s">
        <v>478</v>
      </c>
      <c r="E49" s="694" t="s">
        <v>479</v>
      </c>
      <c r="F49" s="686">
        <v>44</v>
      </c>
      <c r="G49" s="694" t="s">
        <v>480</v>
      </c>
      <c r="H49" s="694" t="s">
        <v>476</v>
      </c>
      <c r="I49" s="694">
        <f>+MAX(V49:Y52)</f>
        <v>1</v>
      </c>
      <c r="J49" s="733" t="s">
        <v>481</v>
      </c>
      <c r="K49" s="200">
        <v>0.5</v>
      </c>
      <c r="L49" s="201" t="s">
        <v>23</v>
      </c>
      <c r="M49" s="202">
        <v>1</v>
      </c>
      <c r="N49" s="202">
        <v>1</v>
      </c>
      <c r="O49" s="202">
        <v>1</v>
      </c>
      <c r="P49" s="202">
        <v>1</v>
      </c>
      <c r="Q49" s="6">
        <f t="shared" si="0"/>
        <v>0.5</v>
      </c>
      <c r="R49" s="6">
        <f t="shared" si="1"/>
        <v>0.5</v>
      </c>
      <c r="S49" s="6">
        <f t="shared" si="2"/>
        <v>0.5</v>
      </c>
      <c r="T49" s="6">
        <f t="shared" si="3"/>
        <v>0.5</v>
      </c>
      <c r="U49" s="54">
        <f t="shared" si="4"/>
        <v>0.5</v>
      </c>
      <c r="V49" s="430">
        <f>+Q50+Q52</f>
        <v>0.5</v>
      </c>
      <c r="W49" s="430">
        <f>+R50+R52</f>
        <v>0.66500000000000004</v>
      </c>
      <c r="X49" s="430">
        <f>+S50+S52</f>
        <v>0.83000000000000007</v>
      </c>
      <c r="Y49" s="430">
        <f>+T50+T52</f>
        <v>1</v>
      </c>
      <c r="Z49" s="669"/>
      <c r="AA49" s="688" t="s">
        <v>882</v>
      </c>
      <c r="AB49" s="671"/>
      <c r="AC49" s="191"/>
      <c r="AD49" s="191"/>
      <c r="AE49" s="191"/>
      <c r="AF49" s="191"/>
      <c r="AG49" s="191"/>
      <c r="AH49" s="191"/>
      <c r="AI49" s="191"/>
      <c r="AJ49" s="191"/>
      <c r="AK49" s="191"/>
      <c r="AL49" s="191"/>
      <c r="AM49" s="191"/>
      <c r="AN49" s="191"/>
      <c r="AO49" s="191"/>
      <c r="AP49" s="191"/>
      <c r="AQ49" s="191"/>
    </row>
    <row r="50" spans="1:43" s="192" customFormat="1" ht="37.9" customHeight="1" x14ac:dyDescent="0.25">
      <c r="A50" s="658"/>
      <c r="B50" s="660"/>
      <c r="C50" s="728"/>
      <c r="D50" s="721"/>
      <c r="E50" s="695"/>
      <c r="F50" s="705"/>
      <c r="G50" s="695"/>
      <c r="H50" s="695"/>
      <c r="I50" s="695"/>
      <c r="J50" s="734"/>
      <c r="K50" s="203">
        <v>0.5</v>
      </c>
      <c r="L50" s="204" t="s">
        <v>24</v>
      </c>
      <c r="M50" s="205">
        <v>1</v>
      </c>
      <c r="N50" s="205">
        <v>1</v>
      </c>
      <c r="O50" s="205">
        <v>1</v>
      </c>
      <c r="P50" s="205">
        <v>1</v>
      </c>
      <c r="Q50" s="59">
        <f t="shared" si="0"/>
        <v>0.5</v>
      </c>
      <c r="R50" s="59">
        <f t="shared" si="1"/>
        <v>0.5</v>
      </c>
      <c r="S50" s="59">
        <f t="shared" si="2"/>
        <v>0.5</v>
      </c>
      <c r="T50" s="59">
        <f t="shared" si="3"/>
        <v>0.5</v>
      </c>
      <c r="U50" s="61">
        <f t="shared" si="4"/>
        <v>0.5</v>
      </c>
      <c r="V50" s="431"/>
      <c r="W50" s="431"/>
      <c r="X50" s="431"/>
      <c r="Y50" s="431"/>
      <c r="Z50" s="669"/>
      <c r="AA50" s="689"/>
      <c r="AB50" s="671"/>
      <c r="AC50" s="191"/>
      <c r="AD50" s="191"/>
      <c r="AE50" s="191"/>
      <c r="AF50" s="191"/>
      <c r="AG50" s="191"/>
      <c r="AH50" s="191"/>
      <c r="AI50" s="191"/>
      <c r="AJ50" s="191"/>
      <c r="AK50" s="191"/>
      <c r="AL50" s="191"/>
      <c r="AM50" s="191"/>
      <c r="AN50" s="191"/>
      <c r="AO50" s="191"/>
      <c r="AP50" s="191"/>
      <c r="AQ50" s="191"/>
    </row>
    <row r="51" spans="1:43" s="192" customFormat="1" ht="53.45" customHeight="1" x14ac:dyDescent="0.25">
      <c r="A51" s="658"/>
      <c r="B51" s="660"/>
      <c r="C51" s="728"/>
      <c r="D51" s="721"/>
      <c r="E51" s="695"/>
      <c r="F51" s="705"/>
      <c r="G51" s="695"/>
      <c r="H51" s="695"/>
      <c r="I51" s="695"/>
      <c r="J51" s="726" t="s">
        <v>482</v>
      </c>
      <c r="K51" s="200">
        <v>0.5</v>
      </c>
      <c r="L51" s="201" t="s">
        <v>23</v>
      </c>
      <c r="M51" s="206">
        <v>0</v>
      </c>
      <c r="N51" s="202">
        <v>0.33</v>
      </c>
      <c r="O51" s="202">
        <v>0.66</v>
      </c>
      <c r="P51" s="202">
        <v>1</v>
      </c>
      <c r="Q51" s="6">
        <f t="shared" si="0"/>
        <v>0</v>
      </c>
      <c r="R51" s="6">
        <f t="shared" si="1"/>
        <v>0.16500000000000001</v>
      </c>
      <c r="S51" s="6">
        <f t="shared" si="2"/>
        <v>0.33</v>
      </c>
      <c r="T51" s="6">
        <f t="shared" si="3"/>
        <v>0.5</v>
      </c>
      <c r="U51" s="54">
        <f t="shared" si="4"/>
        <v>0.5</v>
      </c>
      <c r="V51" s="431"/>
      <c r="W51" s="431"/>
      <c r="X51" s="431"/>
      <c r="Y51" s="431"/>
      <c r="Z51" s="669"/>
      <c r="AA51" s="689"/>
      <c r="AB51" s="671"/>
      <c r="AC51" s="191"/>
      <c r="AD51" s="191"/>
      <c r="AE51" s="191"/>
      <c r="AF51" s="191"/>
      <c r="AG51" s="191"/>
      <c r="AH51" s="191"/>
      <c r="AI51" s="191"/>
      <c r="AJ51" s="191"/>
      <c r="AK51" s="191"/>
      <c r="AL51" s="191"/>
      <c r="AM51" s="191"/>
      <c r="AN51" s="191"/>
      <c r="AO51" s="191"/>
      <c r="AP51" s="191"/>
      <c r="AQ51" s="191"/>
    </row>
    <row r="52" spans="1:43" s="192" customFormat="1" ht="76.900000000000006" customHeight="1" x14ac:dyDescent="0.25">
      <c r="A52" s="658"/>
      <c r="B52" s="660"/>
      <c r="C52" s="728"/>
      <c r="D52" s="722"/>
      <c r="E52" s="696"/>
      <c r="F52" s="687"/>
      <c r="G52" s="696"/>
      <c r="H52" s="696"/>
      <c r="I52" s="696"/>
      <c r="J52" s="726"/>
      <c r="K52" s="203">
        <v>0.5</v>
      </c>
      <c r="L52" s="204" t="s">
        <v>24</v>
      </c>
      <c r="M52" s="205">
        <v>0</v>
      </c>
      <c r="N52" s="205">
        <v>0.33</v>
      </c>
      <c r="O52" s="205">
        <v>0.66</v>
      </c>
      <c r="P52" s="205">
        <v>1</v>
      </c>
      <c r="Q52" s="59">
        <f t="shared" si="0"/>
        <v>0</v>
      </c>
      <c r="R52" s="59">
        <f t="shared" si="1"/>
        <v>0.16500000000000001</v>
      </c>
      <c r="S52" s="59">
        <f t="shared" si="2"/>
        <v>0.33</v>
      </c>
      <c r="T52" s="59">
        <f t="shared" si="3"/>
        <v>0.5</v>
      </c>
      <c r="U52" s="61">
        <f t="shared" si="4"/>
        <v>0.5</v>
      </c>
      <c r="V52" s="461"/>
      <c r="W52" s="461"/>
      <c r="X52" s="461"/>
      <c r="Y52" s="461"/>
      <c r="Z52" s="669"/>
      <c r="AA52" s="690"/>
      <c r="AB52" s="671"/>
      <c r="AC52" s="191"/>
      <c r="AD52" s="191"/>
      <c r="AE52" s="191"/>
      <c r="AF52" s="191"/>
      <c r="AG52" s="191"/>
      <c r="AH52" s="191"/>
      <c r="AI52" s="191"/>
      <c r="AJ52" s="191"/>
      <c r="AK52" s="191"/>
      <c r="AL52" s="191"/>
      <c r="AM52" s="191"/>
      <c r="AN52" s="191"/>
      <c r="AO52" s="191"/>
      <c r="AP52" s="191"/>
      <c r="AQ52" s="191"/>
    </row>
    <row r="53" spans="1:43" s="192" customFormat="1" ht="37.9" customHeight="1" x14ac:dyDescent="0.25">
      <c r="A53" s="658"/>
      <c r="B53" s="660"/>
      <c r="C53" s="728"/>
      <c r="D53" s="662" t="s">
        <v>483</v>
      </c>
      <c r="E53" s="663" t="s">
        <v>484</v>
      </c>
      <c r="F53" s="674">
        <v>45</v>
      </c>
      <c r="G53" s="663" t="s">
        <v>485</v>
      </c>
      <c r="H53" s="663" t="s">
        <v>486</v>
      </c>
      <c r="I53" s="663">
        <f>+MAX(V53:Y56)</f>
        <v>1</v>
      </c>
      <c r="J53" s="684" t="s">
        <v>487</v>
      </c>
      <c r="K53" s="200">
        <v>0.5</v>
      </c>
      <c r="L53" s="201" t="s">
        <v>23</v>
      </c>
      <c r="M53" s="202">
        <v>0.1</v>
      </c>
      <c r="N53" s="202">
        <v>0.5</v>
      </c>
      <c r="O53" s="202">
        <v>0.75</v>
      </c>
      <c r="P53" s="202">
        <v>1</v>
      </c>
      <c r="Q53" s="6">
        <f t="shared" si="0"/>
        <v>0.05</v>
      </c>
      <c r="R53" s="6">
        <f t="shared" si="1"/>
        <v>0.25</v>
      </c>
      <c r="S53" s="6">
        <f t="shared" si="2"/>
        <v>0.375</v>
      </c>
      <c r="T53" s="6">
        <f t="shared" si="3"/>
        <v>0.5</v>
      </c>
      <c r="U53" s="54">
        <f t="shared" si="4"/>
        <v>0.5</v>
      </c>
      <c r="V53" s="579">
        <f>+Q54+Q56</f>
        <v>2.5000000000000001E-2</v>
      </c>
      <c r="W53" s="579">
        <f>+R54+R56</f>
        <v>0.45</v>
      </c>
      <c r="X53" s="579">
        <f>+S54+S56</f>
        <v>0.67500000000000004</v>
      </c>
      <c r="Y53" s="579">
        <f>+T54+T56</f>
        <v>1</v>
      </c>
      <c r="Z53" s="669"/>
      <c r="AA53" s="668" t="s">
        <v>436</v>
      </c>
      <c r="AB53" s="671"/>
      <c r="AC53" s="730"/>
      <c r="AD53" s="191"/>
      <c r="AE53" s="191"/>
      <c r="AF53" s="191"/>
      <c r="AG53" s="191"/>
      <c r="AH53" s="191"/>
      <c r="AI53" s="191"/>
      <c r="AJ53" s="191"/>
      <c r="AK53" s="191"/>
      <c r="AL53" s="191"/>
      <c r="AM53" s="191"/>
      <c r="AN53" s="191"/>
      <c r="AO53" s="191"/>
      <c r="AP53" s="191"/>
      <c r="AQ53" s="191"/>
    </row>
    <row r="54" spans="1:43" s="192" customFormat="1" ht="43.9" customHeight="1" x14ac:dyDescent="0.25">
      <c r="A54" s="658"/>
      <c r="B54" s="660"/>
      <c r="C54" s="728"/>
      <c r="D54" s="662"/>
      <c r="E54" s="663"/>
      <c r="F54" s="674"/>
      <c r="G54" s="663"/>
      <c r="H54" s="663"/>
      <c r="I54" s="663"/>
      <c r="J54" s="684"/>
      <c r="K54" s="203">
        <v>0.5</v>
      </c>
      <c r="L54" s="204" t="s">
        <v>24</v>
      </c>
      <c r="M54" s="205">
        <v>0.05</v>
      </c>
      <c r="N54" s="205">
        <v>0.4</v>
      </c>
      <c r="O54" s="205">
        <v>0.6</v>
      </c>
      <c r="P54" s="205">
        <v>1</v>
      </c>
      <c r="Q54" s="59">
        <f t="shared" si="0"/>
        <v>2.5000000000000001E-2</v>
      </c>
      <c r="R54" s="59">
        <f t="shared" si="1"/>
        <v>0.2</v>
      </c>
      <c r="S54" s="59">
        <f t="shared" si="2"/>
        <v>0.3</v>
      </c>
      <c r="T54" s="59">
        <f t="shared" si="3"/>
        <v>0.5</v>
      </c>
      <c r="U54" s="61">
        <f t="shared" si="4"/>
        <v>0.5</v>
      </c>
      <c r="V54" s="579"/>
      <c r="W54" s="579"/>
      <c r="X54" s="579"/>
      <c r="Y54" s="579"/>
      <c r="Z54" s="669"/>
      <c r="AA54" s="669"/>
      <c r="AB54" s="671"/>
      <c r="AC54" s="730"/>
      <c r="AD54" s="191"/>
      <c r="AE54" s="191"/>
      <c r="AF54" s="191"/>
      <c r="AG54" s="191"/>
      <c r="AH54" s="191"/>
      <c r="AI54" s="191"/>
      <c r="AJ54" s="191"/>
      <c r="AK54" s="191"/>
      <c r="AL54" s="191"/>
      <c r="AM54" s="191"/>
      <c r="AN54" s="191"/>
      <c r="AO54" s="191"/>
      <c r="AP54" s="191"/>
      <c r="AQ54" s="191"/>
    </row>
    <row r="55" spans="1:43" s="192" customFormat="1" ht="53.45" customHeight="1" x14ac:dyDescent="0.25">
      <c r="A55" s="658"/>
      <c r="B55" s="660"/>
      <c r="C55" s="728"/>
      <c r="D55" s="662"/>
      <c r="E55" s="663"/>
      <c r="F55" s="674"/>
      <c r="G55" s="663"/>
      <c r="H55" s="663"/>
      <c r="I55" s="663"/>
      <c r="J55" s="731" t="s">
        <v>488</v>
      </c>
      <c r="K55" s="200">
        <v>0.5</v>
      </c>
      <c r="L55" s="201" t="s">
        <v>23</v>
      </c>
      <c r="M55" s="202">
        <v>0.1</v>
      </c>
      <c r="N55" s="202">
        <v>0.5</v>
      </c>
      <c r="O55" s="202">
        <v>0.75</v>
      </c>
      <c r="P55" s="202">
        <v>1</v>
      </c>
      <c r="Q55" s="6">
        <f t="shared" si="0"/>
        <v>0.05</v>
      </c>
      <c r="R55" s="6">
        <f t="shared" si="1"/>
        <v>0.25</v>
      </c>
      <c r="S55" s="6">
        <f t="shared" si="2"/>
        <v>0.375</v>
      </c>
      <c r="T55" s="6">
        <f t="shared" si="3"/>
        <v>0.5</v>
      </c>
      <c r="U55" s="54">
        <f t="shared" si="4"/>
        <v>0.5</v>
      </c>
      <c r="V55" s="579"/>
      <c r="W55" s="579"/>
      <c r="X55" s="579"/>
      <c r="Y55" s="579"/>
      <c r="Z55" s="669"/>
      <c r="AA55" s="669"/>
      <c r="AB55" s="671"/>
      <c r="AC55" s="730"/>
      <c r="AD55" s="191"/>
      <c r="AE55" s="191"/>
      <c r="AF55" s="191"/>
      <c r="AG55" s="191"/>
      <c r="AH55" s="191"/>
      <c r="AI55" s="191"/>
      <c r="AJ55" s="191"/>
      <c r="AK55" s="191"/>
      <c r="AL55" s="191"/>
      <c r="AM55" s="191"/>
      <c r="AN55" s="191"/>
      <c r="AO55" s="191"/>
      <c r="AP55" s="191"/>
      <c r="AQ55" s="191"/>
    </row>
    <row r="56" spans="1:43" s="192" customFormat="1" ht="46.9" customHeight="1" x14ac:dyDescent="0.25">
      <c r="A56" s="658"/>
      <c r="B56" s="660"/>
      <c r="C56" s="729"/>
      <c r="D56" s="662"/>
      <c r="E56" s="663"/>
      <c r="F56" s="674"/>
      <c r="G56" s="663"/>
      <c r="H56" s="663"/>
      <c r="I56" s="663"/>
      <c r="J56" s="732"/>
      <c r="K56" s="203">
        <v>0.5</v>
      </c>
      <c r="L56" s="204" t="s">
        <v>24</v>
      </c>
      <c r="M56" s="205">
        <v>0</v>
      </c>
      <c r="N56" s="205">
        <v>0.5</v>
      </c>
      <c r="O56" s="205">
        <v>0.75</v>
      </c>
      <c r="P56" s="205">
        <v>1</v>
      </c>
      <c r="Q56" s="59">
        <f t="shared" si="0"/>
        <v>0</v>
      </c>
      <c r="R56" s="59">
        <f t="shared" si="1"/>
        <v>0.25</v>
      </c>
      <c r="S56" s="59">
        <f t="shared" si="2"/>
        <v>0.375</v>
      </c>
      <c r="T56" s="59">
        <f t="shared" si="3"/>
        <v>0.5</v>
      </c>
      <c r="U56" s="61">
        <f t="shared" si="4"/>
        <v>0.5</v>
      </c>
      <c r="V56" s="579"/>
      <c r="W56" s="579"/>
      <c r="X56" s="579"/>
      <c r="Y56" s="579"/>
      <c r="Z56" s="669"/>
      <c r="AA56" s="669"/>
      <c r="AB56" s="671"/>
      <c r="AC56" s="730"/>
      <c r="AD56" s="191"/>
      <c r="AE56" s="191"/>
      <c r="AF56" s="191"/>
      <c r="AG56" s="191"/>
      <c r="AH56" s="191"/>
      <c r="AI56" s="191"/>
      <c r="AJ56" s="191"/>
      <c r="AK56" s="191"/>
      <c r="AL56" s="191"/>
      <c r="AM56" s="191"/>
      <c r="AN56" s="191"/>
      <c r="AO56" s="191"/>
      <c r="AP56" s="191"/>
      <c r="AQ56" s="191"/>
    </row>
    <row r="57" spans="1:43" s="192" customFormat="1" ht="53.45" customHeight="1" x14ac:dyDescent="0.25">
      <c r="A57" s="658"/>
      <c r="B57" s="660"/>
      <c r="C57" s="761" t="s">
        <v>489</v>
      </c>
      <c r="D57" s="720" t="s">
        <v>490</v>
      </c>
      <c r="E57" s="720" t="s">
        <v>893</v>
      </c>
      <c r="F57" s="747">
        <v>46</v>
      </c>
      <c r="G57" s="680" t="s">
        <v>894</v>
      </c>
      <c r="H57" s="680" t="s">
        <v>491</v>
      </c>
      <c r="I57" s="744">
        <f>+MAX(V57:Y64)</f>
        <v>0.91749999999999998</v>
      </c>
      <c r="J57" s="736" t="s">
        <v>895</v>
      </c>
      <c r="K57" s="200">
        <v>0.25</v>
      </c>
      <c r="L57" s="201" t="s">
        <v>23</v>
      </c>
      <c r="M57" s="202">
        <v>0.5</v>
      </c>
      <c r="N57" s="202">
        <v>1</v>
      </c>
      <c r="O57" s="202">
        <v>1</v>
      </c>
      <c r="P57" s="202">
        <v>1</v>
      </c>
      <c r="Q57" s="6">
        <f t="shared" si="0"/>
        <v>0.125</v>
      </c>
      <c r="R57" s="6">
        <f t="shared" si="1"/>
        <v>0.25</v>
      </c>
      <c r="S57" s="6">
        <f t="shared" si="2"/>
        <v>0.25</v>
      </c>
      <c r="T57" s="6">
        <f t="shared" si="3"/>
        <v>0.25</v>
      </c>
      <c r="U57" s="54">
        <f t="shared" si="4"/>
        <v>0.25</v>
      </c>
      <c r="V57" s="430">
        <f>+Q58+Q60+Q62+Q64</f>
        <v>0</v>
      </c>
      <c r="W57" s="430">
        <f>+R58+R60+R62+R64</f>
        <v>0.38500000000000006</v>
      </c>
      <c r="X57" s="430">
        <f>+S58+S60+S62+S64</f>
        <v>0.6875</v>
      </c>
      <c r="Y57" s="430">
        <f>+T58+T60+T62+T64</f>
        <v>0.91749999999999998</v>
      </c>
      <c r="Z57" s="688" t="s">
        <v>492</v>
      </c>
      <c r="AA57" s="688" t="s">
        <v>492</v>
      </c>
      <c r="AB57" s="671"/>
      <c r="AC57" s="191"/>
      <c r="AD57" s="191"/>
      <c r="AE57" s="191"/>
      <c r="AF57" s="191"/>
      <c r="AG57" s="191"/>
      <c r="AH57" s="191"/>
      <c r="AI57" s="191"/>
      <c r="AJ57" s="191"/>
      <c r="AK57" s="191"/>
      <c r="AL57" s="191"/>
      <c r="AM57" s="191"/>
      <c r="AN57" s="191"/>
      <c r="AO57" s="191"/>
      <c r="AP57" s="191"/>
      <c r="AQ57" s="191"/>
    </row>
    <row r="58" spans="1:43" s="192" customFormat="1" ht="37.15" customHeight="1" x14ac:dyDescent="0.25">
      <c r="A58" s="658"/>
      <c r="B58" s="660"/>
      <c r="C58" s="762"/>
      <c r="D58" s="721"/>
      <c r="E58" s="721"/>
      <c r="F58" s="748"/>
      <c r="G58" s="681"/>
      <c r="H58" s="681"/>
      <c r="I58" s="745"/>
      <c r="J58" s="737"/>
      <c r="K58" s="203">
        <v>0.25</v>
      </c>
      <c r="L58" s="204" t="s">
        <v>24</v>
      </c>
      <c r="M58" s="205">
        <v>0</v>
      </c>
      <c r="N58" s="205">
        <v>0.8</v>
      </c>
      <c r="O58" s="205">
        <v>1</v>
      </c>
      <c r="P58" s="205">
        <v>1</v>
      </c>
      <c r="Q58" s="59">
        <f t="shared" si="0"/>
        <v>0</v>
      </c>
      <c r="R58" s="59">
        <f t="shared" si="1"/>
        <v>0.2</v>
      </c>
      <c r="S58" s="59">
        <f t="shared" si="2"/>
        <v>0.25</v>
      </c>
      <c r="T58" s="59">
        <f t="shared" si="3"/>
        <v>0.25</v>
      </c>
      <c r="U58" s="61">
        <f t="shared" si="4"/>
        <v>0.25</v>
      </c>
      <c r="V58" s="431"/>
      <c r="W58" s="431"/>
      <c r="X58" s="431"/>
      <c r="Y58" s="431"/>
      <c r="Z58" s="735"/>
      <c r="AA58" s="735"/>
      <c r="AB58" s="671"/>
      <c r="AC58" s="191"/>
      <c r="AD58" s="191"/>
      <c r="AE58" s="191"/>
      <c r="AF58" s="191"/>
      <c r="AG58" s="191"/>
      <c r="AH58" s="191"/>
      <c r="AI58" s="191"/>
      <c r="AJ58" s="191"/>
      <c r="AK58" s="191"/>
      <c r="AL58" s="191"/>
      <c r="AM58" s="191"/>
      <c r="AN58" s="191"/>
      <c r="AO58" s="191"/>
      <c r="AP58" s="191"/>
      <c r="AQ58" s="191"/>
    </row>
    <row r="59" spans="1:43" s="192" customFormat="1" ht="37.15" customHeight="1" x14ac:dyDescent="0.25">
      <c r="A59" s="658"/>
      <c r="B59" s="660"/>
      <c r="C59" s="762"/>
      <c r="D59" s="721"/>
      <c r="E59" s="721"/>
      <c r="F59" s="748"/>
      <c r="G59" s="681"/>
      <c r="H59" s="681"/>
      <c r="I59" s="745"/>
      <c r="J59" s="736" t="s">
        <v>896</v>
      </c>
      <c r="K59" s="200">
        <v>0.25</v>
      </c>
      <c r="L59" s="201" t="s">
        <v>23</v>
      </c>
      <c r="M59" s="202">
        <v>0.5</v>
      </c>
      <c r="N59" s="202">
        <v>1</v>
      </c>
      <c r="O59" s="202">
        <v>1</v>
      </c>
      <c r="P59" s="202">
        <v>1</v>
      </c>
      <c r="Q59" s="6">
        <f>+SUM(M59:M59)*K59</f>
        <v>0.125</v>
      </c>
      <c r="R59" s="6">
        <f t="shared" si="1"/>
        <v>0.25</v>
      </c>
      <c r="S59" s="6">
        <f t="shared" si="2"/>
        <v>0.25</v>
      </c>
      <c r="T59" s="6">
        <f t="shared" si="3"/>
        <v>0.25</v>
      </c>
      <c r="U59" s="54">
        <f t="shared" si="4"/>
        <v>0.25</v>
      </c>
      <c r="V59" s="431"/>
      <c r="W59" s="431"/>
      <c r="X59" s="431"/>
      <c r="Y59" s="431"/>
      <c r="Z59" s="735"/>
      <c r="AA59" s="735"/>
      <c r="AB59" s="671"/>
      <c r="AC59" s="191"/>
      <c r="AD59" s="191"/>
      <c r="AE59" s="191"/>
      <c r="AF59" s="191"/>
      <c r="AG59" s="191"/>
      <c r="AH59" s="191"/>
      <c r="AI59" s="191"/>
      <c r="AJ59" s="191"/>
      <c r="AK59" s="191"/>
      <c r="AL59" s="191"/>
      <c r="AM59" s="191"/>
      <c r="AN59" s="191"/>
      <c r="AO59" s="191"/>
      <c r="AP59" s="191"/>
      <c r="AQ59" s="191"/>
    </row>
    <row r="60" spans="1:43" s="192" customFormat="1" ht="37.15" customHeight="1" x14ac:dyDescent="0.25">
      <c r="A60" s="658"/>
      <c r="B60" s="660"/>
      <c r="C60" s="762"/>
      <c r="D60" s="721"/>
      <c r="E60" s="721"/>
      <c r="F60" s="748"/>
      <c r="G60" s="681"/>
      <c r="H60" s="681"/>
      <c r="I60" s="745"/>
      <c r="J60" s="737"/>
      <c r="K60" s="203">
        <v>0.25</v>
      </c>
      <c r="L60" s="204" t="s">
        <v>24</v>
      </c>
      <c r="M60" s="205">
        <v>0</v>
      </c>
      <c r="N60" s="205">
        <v>0.4</v>
      </c>
      <c r="O60" s="205">
        <v>1</v>
      </c>
      <c r="P60" s="205">
        <v>1</v>
      </c>
      <c r="Q60" s="59">
        <f>+SUM(M60:M60)*K60</f>
        <v>0</v>
      </c>
      <c r="R60" s="59">
        <f t="shared" si="1"/>
        <v>0.1</v>
      </c>
      <c r="S60" s="59">
        <f t="shared" si="2"/>
        <v>0.25</v>
      </c>
      <c r="T60" s="59">
        <f t="shared" si="3"/>
        <v>0.25</v>
      </c>
      <c r="U60" s="61">
        <f t="shared" si="4"/>
        <v>0.25</v>
      </c>
      <c r="V60" s="431"/>
      <c r="W60" s="431"/>
      <c r="X60" s="431"/>
      <c r="Y60" s="431"/>
      <c r="Z60" s="735"/>
      <c r="AA60" s="735"/>
      <c r="AB60" s="671"/>
      <c r="AC60" s="191"/>
      <c r="AD60" s="191"/>
      <c r="AE60" s="191"/>
      <c r="AF60" s="191"/>
      <c r="AG60" s="191"/>
      <c r="AH60" s="191"/>
      <c r="AI60" s="191"/>
      <c r="AJ60" s="191"/>
      <c r="AK60" s="191"/>
      <c r="AL60" s="191"/>
      <c r="AM60" s="191"/>
      <c r="AN60" s="191"/>
      <c r="AO60" s="191"/>
      <c r="AP60" s="191"/>
      <c r="AQ60" s="191"/>
    </row>
    <row r="61" spans="1:43" s="192" customFormat="1" ht="49.15" customHeight="1" x14ac:dyDescent="0.25">
      <c r="A61" s="658"/>
      <c r="B61" s="660"/>
      <c r="C61" s="762"/>
      <c r="D61" s="721"/>
      <c r="E61" s="721"/>
      <c r="F61" s="748"/>
      <c r="G61" s="681"/>
      <c r="H61" s="681"/>
      <c r="I61" s="745"/>
      <c r="J61" s="736" t="s">
        <v>897</v>
      </c>
      <c r="K61" s="200">
        <v>0.25</v>
      </c>
      <c r="L61" s="201" t="s">
        <v>23</v>
      </c>
      <c r="M61" s="202">
        <v>0.5</v>
      </c>
      <c r="N61" s="202">
        <v>1</v>
      </c>
      <c r="O61" s="202">
        <v>1</v>
      </c>
      <c r="P61" s="202">
        <v>1</v>
      </c>
      <c r="Q61" s="6">
        <f t="shared" si="0"/>
        <v>0.125</v>
      </c>
      <c r="R61" s="6">
        <f t="shared" si="1"/>
        <v>0.25</v>
      </c>
      <c r="S61" s="6">
        <f t="shared" si="2"/>
        <v>0.25</v>
      </c>
      <c r="T61" s="6">
        <f t="shared" si="3"/>
        <v>0.25</v>
      </c>
      <c r="U61" s="54">
        <f t="shared" si="4"/>
        <v>0.25</v>
      </c>
      <c r="V61" s="431"/>
      <c r="W61" s="431"/>
      <c r="X61" s="431"/>
      <c r="Y61" s="431"/>
      <c r="Z61" s="735"/>
      <c r="AA61" s="735"/>
      <c r="AB61" s="671"/>
      <c r="AC61" s="191"/>
      <c r="AD61" s="191"/>
      <c r="AE61" s="191"/>
      <c r="AF61" s="191"/>
      <c r="AG61" s="191"/>
      <c r="AH61" s="191"/>
      <c r="AI61" s="191"/>
      <c r="AJ61" s="191"/>
      <c r="AK61" s="191"/>
      <c r="AL61" s="191"/>
      <c r="AM61" s="191"/>
      <c r="AN61" s="191"/>
      <c r="AO61" s="191"/>
      <c r="AP61" s="191"/>
      <c r="AQ61" s="191"/>
    </row>
    <row r="62" spans="1:43" s="192" customFormat="1" ht="46.9" customHeight="1" x14ac:dyDescent="0.25">
      <c r="A62" s="658"/>
      <c r="B62" s="660"/>
      <c r="C62" s="762"/>
      <c r="D62" s="721"/>
      <c r="E62" s="721"/>
      <c r="F62" s="748"/>
      <c r="G62" s="681"/>
      <c r="H62" s="681"/>
      <c r="I62" s="745"/>
      <c r="J62" s="737"/>
      <c r="K62" s="203">
        <v>0.25</v>
      </c>
      <c r="L62" s="204" t="s">
        <v>24</v>
      </c>
      <c r="M62" s="205">
        <v>0</v>
      </c>
      <c r="N62" s="205">
        <v>0.34</v>
      </c>
      <c r="O62" s="205">
        <v>0.75</v>
      </c>
      <c r="P62" s="205">
        <v>1</v>
      </c>
      <c r="Q62" s="59">
        <f t="shared" si="0"/>
        <v>0</v>
      </c>
      <c r="R62" s="59">
        <f t="shared" si="1"/>
        <v>8.5000000000000006E-2</v>
      </c>
      <c r="S62" s="59">
        <f t="shared" si="2"/>
        <v>0.1875</v>
      </c>
      <c r="T62" s="59">
        <f t="shared" si="3"/>
        <v>0.25</v>
      </c>
      <c r="U62" s="61">
        <f t="shared" si="4"/>
        <v>0.25</v>
      </c>
      <c r="V62" s="431"/>
      <c r="W62" s="431"/>
      <c r="X62" s="431"/>
      <c r="Y62" s="431"/>
      <c r="Z62" s="735"/>
      <c r="AA62" s="735"/>
      <c r="AB62" s="671"/>
      <c r="AC62" s="191"/>
      <c r="AD62" s="191"/>
      <c r="AE62" s="191"/>
      <c r="AF62" s="191"/>
      <c r="AG62" s="191"/>
      <c r="AH62" s="191"/>
      <c r="AI62" s="191"/>
      <c r="AJ62" s="191"/>
      <c r="AK62" s="191"/>
      <c r="AL62" s="191"/>
      <c r="AM62" s="191"/>
      <c r="AN62" s="191"/>
      <c r="AO62" s="191"/>
      <c r="AP62" s="191"/>
      <c r="AQ62" s="191"/>
    </row>
    <row r="63" spans="1:43" s="192" customFormat="1" ht="53.45" customHeight="1" x14ac:dyDescent="0.25">
      <c r="A63" s="658"/>
      <c r="B63" s="660"/>
      <c r="C63" s="762"/>
      <c r="D63" s="721"/>
      <c r="E63" s="721"/>
      <c r="F63" s="748"/>
      <c r="G63" s="681"/>
      <c r="H63" s="681"/>
      <c r="I63" s="745"/>
      <c r="J63" s="736" t="s">
        <v>898</v>
      </c>
      <c r="K63" s="200">
        <v>0.25</v>
      </c>
      <c r="L63" s="201" t="s">
        <v>23</v>
      </c>
      <c r="M63" s="202">
        <v>0</v>
      </c>
      <c r="N63" s="202">
        <v>0</v>
      </c>
      <c r="O63" s="202">
        <v>0</v>
      </c>
      <c r="P63" s="202">
        <v>1</v>
      </c>
      <c r="Q63" s="6">
        <v>0</v>
      </c>
      <c r="R63" s="6">
        <f t="shared" si="1"/>
        <v>0</v>
      </c>
      <c r="S63" s="6">
        <f t="shared" si="2"/>
        <v>0</v>
      </c>
      <c r="T63" s="6">
        <v>0.25</v>
      </c>
      <c r="U63" s="54">
        <v>0.25</v>
      </c>
      <c r="V63" s="431"/>
      <c r="W63" s="431"/>
      <c r="X63" s="431"/>
      <c r="Y63" s="431"/>
      <c r="Z63" s="735"/>
      <c r="AA63" s="735"/>
      <c r="AB63" s="671"/>
      <c r="AC63" s="191"/>
      <c r="AD63" s="191"/>
      <c r="AE63" s="191"/>
      <c r="AF63" s="191"/>
      <c r="AG63" s="191"/>
      <c r="AH63" s="191"/>
      <c r="AI63" s="191"/>
      <c r="AJ63" s="191"/>
      <c r="AK63" s="191"/>
      <c r="AL63" s="191"/>
      <c r="AM63" s="191"/>
      <c r="AN63" s="191"/>
      <c r="AO63" s="191"/>
      <c r="AP63" s="191"/>
      <c r="AQ63" s="191"/>
    </row>
    <row r="64" spans="1:43" s="192" customFormat="1" ht="53.45" customHeight="1" x14ac:dyDescent="0.25">
      <c r="A64" s="658"/>
      <c r="B64" s="660"/>
      <c r="C64" s="762"/>
      <c r="D64" s="721"/>
      <c r="E64" s="722"/>
      <c r="F64" s="749"/>
      <c r="G64" s="682"/>
      <c r="H64" s="682"/>
      <c r="I64" s="746"/>
      <c r="J64" s="737"/>
      <c r="K64" s="203">
        <v>0.25</v>
      </c>
      <c r="L64" s="204" t="s">
        <v>24</v>
      </c>
      <c r="M64" s="205">
        <v>0</v>
      </c>
      <c r="N64" s="205">
        <v>0</v>
      </c>
      <c r="O64" s="205">
        <v>0</v>
      </c>
      <c r="P64" s="205">
        <v>0.67</v>
      </c>
      <c r="Q64" s="59">
        <f t="shared" si="0"/>
        <v>0</v>
      </c>
      <c r="R64" s="59">
        <f t="shared" si="1"/>
        <v>0</v>
      </c>
      <c r="S64" s="59">
        <f t="shared" si="2"/>
        <v>0</v>
      </c>
      <c r="T64" s="59">
        <f t="shared" si="3"/>
        <v>0.16750000000000001</v>
      </c>
      <c r="U64" s="61">
        <f t="shared" si="4"/>
        <v>0.16750000000000001</v>
      </c>
      <c r="V64" s="461"/>
      <c r="W64" s="461"/>
      <c r="X64" s="461"/>
      <c r="Y64" s="461"/>
      <c r="Z64" s="701"/>
      <c r="AA64" s="701"/>
      <c r="AB64" s="671"/>
      <c r="AC64" s="191"/>
      <c r="AD64" s="191"/>
      <c r="AE64" s="191"/>
      <c r="AF64" s="191"/>
      <c r="AG64" s="191"/>
      <c r="AH64" s="191"/>
      <c r="AI64" s="191"/>
      <c r="AJ64" s="191"/>
      <c r="AK64" s="191"/>
      <c r="AL64" s="191"/>
      <c r="AM64" s="191"/>
      <c r="AN64" s="191"/>
      <c r="AO64" s="191"/>
      <c r="AP64" s="191"/>
      <c r="AQ64" s="191"/>
    </row>
    <row r="65" spans="1:43" s="192" customFormat="1" ht="53.45" customHeight="1" x14ac:dyDescent="0.25">
      <c r="A65" s="658"/>
      <c r="B65" s="660"/>
      <c r="C65" s="762"/>
      <c r="D65" s="721"/>
      <c r="E65" s="738" t="s">
        <v>493</v>
      </c>
      <c r="F65" s="740">
        <v>47</v>
      </c>
      <c r="G65" s="741" t="s">
        <v>494</v>
      </c>
      <c r="H65" s="742" t="s">
        <v>495</v>
      </c>
      <c r="I65" s="743">
        <f>+MAX(V65:Y66)</f>
        <v>1</v>
      </c>
      <c r="J65" s="750" t="s">
        <v>496</v>
      </c>
      <c r="K65" s="200">
        <v>1</v>
      </c>
      <c r="L65" s="201" t="s">
        <v>23</v>
      </c>
      <c r="M65" s="202">
        <v>0.25</v>
      </c>
      <c r="N65" s="202">
        <v>0.5</v>
      </c>
      <c r="O65" s="202">
        <v>0.75</v>
      </c>
      <c r="P65" s="202">
        <v>1</v>
      </c>
      <c r="Q65" s="6">
        <f t="shared" si="0"/>
        <v>0.25</v>
      </c>
      <c r="R65" s="6">
        <f t="shared" si="1"/>
        <v>0.5</v>
      </c>
      <c r="S65" s="6">
        <f t="shared" si="2"/>
        <v>0.75</v>
      </c>
      <c r="T65" s="6">
        <f t="shared" si="3"/>
        <v>1</v>
      </c>
      <c r="U65" s="54">
        <f t="shared" si="4"/>
        <v>1</v>
      </c>
      <c r="V65" s="430">
        <f>+Q66</f>
        <v>0.25</v>
      </c>
      <c r="W65" s="579">
        <f>+R66</f>
        <v>0.5</v>
      </c>
      <c r="X65" s="579">
        <f>+S66</f>
        <v>0.75</v>
      </c>
      <c r="Y65" s="579">
        <f>+T66</f>
        <v>1</v>
      </c>
      <c r="Z65" s="751" t="s">
        <v>135</v>
      </c>
      <c r="AA65" s="688" t="s">
        <v>497</v>
      </c>
      <c r="AB65" s="671"/>
      <c r="AC65" s="191"/>
      <c r="AD65" s="191"/>
      <c r="AE65" s="191"/>
      <c r="AF65" s="191"/>
      <c r="AG65" s="191"/>
      <c r="AH65" s="191"/>
      <c r="AI65" s="191"/>
      <c r="AJ65" s="191"/>
      <c r="AK65" s="191"/>
      <c r="AL65" s="191"/>
      <c r="AM65" s="191"/>
      <c r="AN65" s="191"/>
      <c r="AO65" s="191"/>
      <c r="AP65" s="191"/>
      <c r="AQ65" s="191"/>
    </row>
    <row r="66" spans="1:43" s="192" customFormat="1" ht="53.45" customHeight="1" x14ac:dyDescent="0.25">
      <c r="A66" s="658"/>
      <c r="B66" s="660"/>
      <c r="C66" s="762"/>
      <c r="D66" s="721"/>
      <c r="E66" s="739"/>
      <c r="F66" s="740"/>
      <c r="G66" s="741"/>
      <c r="H66" s="742"/>
      <c r="I66" s="742"/>
      <c r="J66" s="750"/>
      <c r="K66" s="203">
        <v>1</v>
      </c>
      <c r="L66" s="204" t="s">
        <v>24</v>
      </c>
      <c r="M66" s="205">
        <f>((7/7)*25%)</f>
        <v>0.25</v>
      </c>
      <c r="N66" s="205">
        <v>0.5</v>
      </c>
      <c r="O66" s="205">
        <v>0.75</v>
      </c>
      <c r="P66" s="205">
        <v>1</v>
      </c>
      <c r="Q66" s="59">
        <f t="shared" si="0"/>
        <v>0.25</v>
      </c>
      <c r="R66" s="59">
        <f t="shared" si="1"/>
        <v>0.5</v>
      </c>
      <c r="S66" s="59">
        <f t="shared" si="2"/>
        <v>0.75</v>
      </c>
      <c r="T66" s="59">
        <f t="shared" si="3"/>
        <v>1</v>
      </c>
      <c r="U66" s="61">
        <f t="shared" si="4"/>
        <v>1</v>
      </c>
      <c r="V66" s="461"/>
      <c r="W66" s="579"/>
      <c r="X66" s="579"/>
      <c r="Y66" s="579"/>
      <c r="Z66" s="752"/>
      <c r="AA66" s="689"/>
      <c r="AB66" s="671"/>
      <c r="AC66" s="191"/>
      <c r="AD66" s="191"/>
      <c r="AE66" s="191"/>
      <c r="AF66" s="191"/>
      <c r="AG66" s="191"/>
      <c r="AH66" s="191"/>
      <c r="AI66" s="191"/>
      <c r="AJ66" s="191"/>
      <c r="AK66" s="191"/>
      <c r="AL66" s="191"/>
      <c r="AM66" s="191"/>
      <c r="AN66" s="191"/>
      <c r="AO66" s="191"/>
      <c r="AP66" s="191"/>
      <c r="AQ66" s="191"/>
    </row>
    <row r="67" spans="1:43" s="192" customFormat="1" ht="53.45" customHeight="1" x14ac:dyDescent="0.25">
      <c r="A67" s="658"/>
      <c r="B67" s="660"/>
      <c r="C67" s="762"/>
      <c r="D67" s="721"/>
      <c r="E67" s="738" t="s">
        <v>498</v>
      </c>
      <c r="F67" s="740">
        <v>48</v>
      </c>
      <c r="G67" s="741" t="s">
        <v>499</v>
      </c>
      <c r="H67" s="742" t="s">
        <v>495</v>
      </c>
      <c r="I67" s="743">
        <f>+MAX(V67:Y68)</f>
        <v>1</v>
      </c>
      <c r="J67" s="750" t="s">
        <v>500</v>
      </c>
      <c r="K67" s="200">
        <v>1</v>
      </c>
      <c r="L67" s="201" t="s">
        <v>23</v>
      </c>
      <c r="M67" s="202">
        <v>0.25</v>
      </c>
      <c r="N67" s="202">
        <v>0.5</v>
      </c>
      <c r="O67" s="202">
        <v>0.75</v>
      </c>
      <c r="P67" s="202">
        <v>1</v>
      </c>
      <c r="Q67" s="6">
        <f t="shared" ref="Q67:Q103" si="5">+SUM(M67:M67)*K67</f>
        <v>0.25</v>
      </c>
      <c r="R67" s="6">
        <f t="shared" ref="R67:R101" si="6">+SUM(N67:N67)*K67</f>
        <v>0.5</v>
      </c>
      <c r="S67" s="6">
        <f t="shared" ref="S67:S113" si="7">+SUM(O67:O67)*K67</f>
        <v>0.75</v>
      </c>
      <c r="T67" s="6">
        <f t="shared" ref="T67:T113" si="8">+SUM(P67:P67)*K67</f>
        <v>1</v>
      </c>
      <c r="U67" s="54">
        <f t="shared" ref="U67:U114" si="9">+MAX(Q67:T67)</f>
        <v>1</v>
      </c>
      <c r="V67" s="430">
        <f>+Q68</f>
        <v>0.25</v>
      </c>
      <c r="W67" s="579">
        <f>+R68</f>
        <v>0.5</v>
      </c>
      <c r="X67" s="579">
        <f>+S68</f>
        <v>0.75</v>
      </c>
      <c r="Y67" s="579">
        <f>+T68</f>
        <v>1</v>
      </c>
      <c r="Z67" s="752"/>
      <c r="AA67" s="689"/>
      <c r="AB67" s="671"/>
      <c r="AC67" s="191"/>
      <c r="AD67" s="191"/>
      <c r="AE67" s="191"/>
      <c r="AF67" s="191"/>
      <c r="AG67" s="191"/>
      <c r="AH67" s="191"/>
      <c r="AI67" s="191"/>
      <c r="AJ67" s="191"/>
      <c r="AK67" s="191"/>
      <c r="AL67" s="191"/>
      <c r="AM67" s="191"/>
      <c r="AN67" s="191"/>
      <c r="AO67" s="191"/>
      <c r="AP67" s="191"/>
      <c r="AQ67" s="191"/>
    </row>
    <row r="68" spans="1:43" s="192" customFormat="1" ht="53.45" customHeight="1" x14ac:dyDescent="0.25">
      <c r="A68" s="658"/>
      <c r="B68" s="660"/>
      <c r="C68" s="762"/>
      <c r="D68" s="721"/>
      <c r="E68" s="739"/>
      <c r="F68" s="740"/>
      <c r="G68" s="741"/>
      <c r="H68" s="742"/>
      <c r="I68" s="742"/>
      <c r="J68" s="750"/>
      <c r="K68" s="203">
        <v>1</v>
      </c>
      <c r="L68" s="204" t="s">
        <v>24</v>
      </c>
      <c r="M68" s="205">
        <f>((7/7))*25%</f>
        <v>0.25</v>
      </c>
      <c r="N68" s="205">
        <v>0.5</v>
      </c>
      <c r="O68" s="205">
        <v>0.75</v>
      </c>
      <c r="P68" s="205">
        <v>1</v>
      </c>
      <c r="Q68" s="59">
        <f t="shared" si="5"/>
        <v>0.25</v>
      </c>
      <c r="R68" s="59">
        <f t="shared" si="6"/>
        <v>0.5</v>
      </c>
      <c r="S68" s="59">
        <f t="shared" si="7"/>
        <v>0.75</v>
      </c>
      <c r="T68" s="59">
        <f t="shared" si="8"/>
        <v>1</v>
      </c>
      <c r="U68" s="61">
        <f t="shared" si="9"/>
        <v>1</v>
      </c>
      <c r="V68" s="461"/>
      <c r="W68" s="579"/>
      <c r="X68" s="579"/>
      <c r="Y68" s="579"/>
      <c r="Z68" s="752"/>
      <c r="AA68" s="690"/>
      <c r="AB68" s="671"/>
      <c r="AC68" s="191"/>
      <c r="AD68" s="191"/>
      <c r="AE68" s="191"/>
      <c r="AF68" s="191"/>
      <c r="AG68" s="191"/>
      <c r="AH68" s="191"/>
      <c r="AI68" s="191"/>
      <c r="AJ68" s="191"/>
      <c r="AK68" s="191"/>
      <c r="AL68" s="191"/>
      <c r="AM68" s="191"/>
      <c r="AN68" s="191"/>
      <c r="AO68" s="191"/>
      <c r="AP68" s="191"/>
      <c r="AQ68" s="191"/>
    </row>
    <row r="69" spans="1:43" s="192" customFormat="1" ht="63.6" customHeight="1" x14ac:dyDescent="0.25">
      <c r="A69" s="658"/>
      <c r="B69" s="660"/>
      <c r="C69" s="762"/>
      <c r="D69" s="721"/>
      <c r="E69" s="738" t="s">
        <v>501</v>
      </c>
      <c r="F69" s="740">
        <v>49</v>
      </c>
      <c r="G69" s="741" t="s">
        <v>502</v>
      </c>
      <c r="H69" s="741" t="s">
        <v>503</v>
      </c>
      <c r="I69" s="765">
        <f>+MAX(V69:Y70)</f>
        <v>0.5</v>
      </c>
      <c r="J69" s="750" t="s">
        <v>504</v>
      </c>
      <c r="K69" s="200">
        <v>1</v>
      </c>
      <c r="L69" s="201" t="s">
        <v>23</v>
      </c>
      <c r="M69" s="202">
        <v>0.25</v>
      </c>
      <c r="N69" s="202">
        <v>0.5</v>
      </c>
      <c r="O69" s="202">
        <v>0.75</v>
      </c>
      <c r="P69" s="202">
        <v>1</v>
      </c>
      <c r="Q69" s="6">
        <f t="shared" si="5"/>
        <v>0.25</v>
      </c>
      <c r="R69" s="6">
        <f t="shared" si="6"/>
        <v>0.5</v>
      </c>
      <c r="S69" s="6">
        <f t="shared" si="7"/>
        <v>0.75</v>
      </c>
      <c r="T69" s="6">
        <f t="shared" si="8"/>
        <v>1</v>
      </c>
      <c r="U69" s="54">
        <f t="shared" si="9"/>
        <v>1</v>
      </c>
      <c r="V69" s="430">
        <f>+Q70</f>
        <v>0</v>
      </c>
      <c r="W69" s="579">
        <f>+R70</f>
        <v>0.25</v>
      </c>
      <c r="X69" s="579">
        <f>+S70</f>
        <v>0.5</v>
      </c>
      <c r="Y69" s="579">
        <f>+T70</f>
        <v>0.5</v>
      </c>
      <c r="Z69" s="752"/>
      <c r="AA69" s="688" t="s">
        <v>887</v>
      </c>
      <c r="AB69" s="671"/>
      <c r="AC69" s="191"/>
      <c r="AD69" s="191"/>
      <c r="AE69" s="191"/>
      <c r="AF69" s="191"/>
      <c r="AG69" s="191"/>
      <c r="AH69" s="191"/>
      <c r="AI69" s="191"/>
      <c r="AJ69" s="191"/>
      <c r="AK69" s="191"/>
      <c r="AL69" s="191"/>
      <c r="AM69" s="191"/>
      <c r="AN69" s="191"/>
      <c r="AO69" s="191"/>
      <c r="AP69" s="191"/>
      <c r="AQ69" s="191"/>
    </row>
    <row r="70" spans="1:43" s="192" customFormat="1" ht="57" customHeight="1" x14ac:dyDescent="0.25">
      <c r="A70" s="658"/>
      <c r="B70" s="660"/>
      <c r="C70" s="763"/>
      <c r="D70" s="722"/>
      <c r="E70" s="739"/>
      <c r="F70" s="740"/>
      <c r="G70" s="741"/>
      <c r="H70" s="741"/>
      <c r="I70" s="741"/>
      <c r="J70" s="750"/>
      <c r="K70" s="203">
        <v>1</v>
      </c>
      <c r="L70" s="204" t="s">
        <v>24</v>
      </c>
      <c r="M70" s="205">
        <v>0</v>
      </c>
      <c r="N70" s="205">
        <v>0.25</v>
      </c>
      <c r="O70" s="205">
        <v>0.5</v>
      </c>
      <c r="P70" s="205">
        <v>0.5</v>
      </c>
      <c r="Q70" s="59">
        <f t="shared" si="5"/>
        <v>0</v>
      </c>
      <c r="R70" s="59">
        <f t="shared" si="6"/>
        <v>0.25</v>
      </c>
      <c r="S70" s="59">
        <f t="shared" si="7"/>
        <v>0.5</v>
      </c>
      <c r="T70" s="59">
        <f t="shared" si="8"/>
        <v>0.5</v>
      </c>
      <c r="U70" s="61">
        <f t="shared" si="9"/>
        <v>0.5</v>
      </c>
      <c r="V70" s="461"/>
      <c r="W70" s="579"/>
      <c r="X70" s="579"/>
      <c r="Y70" s="579"/>
      <c r="Z70" s="752"/>
      <c r="AA70" s="690"/>
      <c r="AB70" s="671"/>
      <c r="AC70" s="191"/>
      <c r="AD70" s="191"/>
      <c r="AE70" s="191"/>
      <c r="AF70" s="191"/>
      <c r="AG70" s="191"/>
      <c r="AH70" s="191"/>
      <c r="AI70" s="191"/>
      <c r="AJ70" s="191"/>
      <c r="AK70" s="191"/>
      <c r="AL70" s="191"/>
      <c r="AM70" s="191"/>
      <c r="AN70" s="191"/>
      <c r="AO70" s="191"/>
      <c r="AP70" s="191"/>
      <c r="AQ70" s="191"/>
    </row>
    <row r="71" spans="1:43" s="192" customFormat="1" ht="49.9" customHeight="1" x14ac:dyDescent="0.25">
      <c r="A71" s="658"/>
      <c r="B71" s="660"/>
      <c r="C71" s="761" t="s">
        <v>505</v>
      </c>
      <c r="D71" s="720" t="s">
        <v>506</v>
      </c>
      <c r="E71" s="680" t="s">
        <v>507</v>
      </c>
      <c r="F71" s="691">
        <v>50</v>
      </c>
      <c r="G71" s="741" t="s">
        <v>508</v>
      </c>
      <c r="H71" s="662" t="s">
        <v>509</v>
      </c>
      <c r="I71" s="675">
        <f>+MAX(V71:Y76)</f>
        <v>1</v>
      </c>
      <c r="J71" s="764" t="s">
        <v>510</v>
      </c>
      <c r="K71" s="214">
        <v>0.15</v>
      </c>
      <c r="L71" s="201" t="s">
        <v>23</v>
      </c>
      <c r="M71" s="206">
        <v>0.75</v>
      </c>
      <c r="N71" s="206">
        <v>1</v>
      </c>
      <c r="O71" s="206">
        <v>1</v>
      </c>
      <c r="P71" s="206">
        <v>1</v>
      </c>
      <c r="Q71" s="6">
        <f t="shared" si="5"/>
        <v>0.11249999999999999</v>
      </c>
      <c r="R71" s="6">
        <f t="shared" si="6"/>
        <v>0.15</v>
      </c>
      <c r="S71" s="6">
        <f t="shared" si="7"/>
        <v>0.15</v>
      </c>
      <c r="T71" s="6">
        <f t="shared" si="8"/>
        <v>0.15</v>
      </c>
      <c r="U71" s="54">
        <f t="shared" si="9"/>
        <v>0.15</v>
      </c>
      <c r="V71" s="430">
        <f>+Q72+Q74+Q76</f>
        <v>0.18</v>
      </c>
      <c r="W71" s="430">
        <f>+R72+R74+R76</f>
        <v>0.28500000000000003</v>
      </c>
      <c r="X71" s="430">
        <f>+S72+S74+S76</f>
        <v>0.64999999999999991</v>
      </c>
      <c r="Y71" s="430">
        <f>+T72+T74+T76</f>
        <v>1</v>
      </c>
      <c r="Z71" s="752"/>
      <c r="AA71" s="688" t="s">
        <v>511</v>
      </c>
      <c r="AB71" s="671"/>
      <c r="AC71" s="191"/>
      <c r="AD71" s="191"/>
      <c r="AE71" s="191"/>
      <c r="AF71" s="191"/>
      <c r="AG71" s="191"/>
      <c r="AH71" s="191"/>
      <c r="AI71" s="191"/>
      <c r="AJ71" s="191"/>
      <c r="AK71" s="191"/>
      <c r="AL71" s="191"/>
      <c r="AM71" s="191"/>
      <c r="AN71" s="191"/>
      <c r="AO71" s="191"/>
      <c r="AP71" s="191"/>
      <c r="AQ71" s="191"/>
    </row>
    <row r="72" spans="1:43" s="192" customFormat="1" ht="53.45" customHeight="1" x14ac:dyDescent="0.25">
      <c r="A72" s="658"/>
      <c r="B72" s="660"/>
      <c r="C72" s="762"/>
      <c r="D72" s="721"/>
      <c r="E72" s="681"/>
      <c r="F72" s="691"/>
      <c r="G72" s="741"/>
      <c r="H72" s="662"/>
      <c r="I72" s="675"/>
      <c r="J72" s="764"/>
      <c r="K72" s="215">
        <v>0.15</v>
      </c>
      <c r="L72" s="204" t="s">
        <v>24</v>
      </c>
      <c r="M72" s="205">
        <v>0.7</v>
      </c>
      <c r="N72" s="205">
        <v>0.9</v>
      </c>
      <c r="O72" s="205">
        <v>1</v>
      </c>
      <c r="P72" s="205">
        <v>1</v>
      </c>
      <c r="Q72" s="59">
        <f t="shared" si="5"/>
        <v>0.105</v>
      </c>
      <c r="R72" s="59">
        <f t="shared" si="6"/>
        <v>0.13500000000000001</v>
      </c>
      <c r="S72" s="59">
        <f t="shared" si="7"/>
        <v>0.15</v>
      </c>
      <c r="T72" s="59">
        <f t="shared" si="8"/>
        <v>0.15</v>
      </c>
      <c r="U72" s="61">
        <f t="shared" si="9"/>
        <v>0.15</v>
      </c>
      <c r="V72" s="431"/>
      <c r="W72" s="431"/>
      <c r="X72" s="431"/>
      <c r="Y72" s="431"/>
      <c r="Z72" s="752"/>
      <c r="AA72" s="689"/>
      <c r="AB72" s="671"/>
      <c r="AC72" s="191"/>
      <c r="AD72" s="191"/>
      <c r="AE72" s="191"/>
      <c r="AF72" s="191"/>
      <c r="AG72" s="191"/>
      <c r="AH72" s="191"/>
      <c r="AI72" s="191"/>
      <c r="AJ72" s="191"/>
      <c r="AK72" s="191"/>
      <c r="AL72" s="191"/>
      <c r="AM72" s="191"/>
      <c r="AN72" s="191"/>
      <c r="AO72" s="191"/>
      <c r="AP72" s="191"/>
      <c r="AQ72" s="191"/>
    </row>
    <row r="73" spans="1:43" s="192" customFormat="1" ht="53.45" customHeight="1" x14ac:dyDescent="0.25">
      <c r="A73" s="658"/>
      <c r="B73" s="660"/>
      <c r="C73" s="762"/>
      <c r="D73" s="721"/>
      <c r="E73" s="681"/>
      <c r="F73" s="691"/>
      <c r="G73" s="741"/>
      <c r="H73" s="662"/>
      <c r="I73" s="675"/>
      <c r="J73" s="766" t="s">
        <v>512</v>
      </c>
      <c r="K73" s="214">
        <v>0.15</v>
      </c>
      <c r="L73" s="201" t="s">
        <v>23</v>
      </c>
      <c r="M73" s="202">
        <v>1</v>
      </c>
      <c r="N73" s="202">
        <v>1</v>
      </c>
      <c r="O73" s="202">
        <v>1</v>
      </c>
      <c r="P73" s="202">
        <v>1</v>
      </c>
      <c r="Q73" s="6">
        <f t="shared" si="5"/>
        <v>0.15</v>
      </c>
      <c r="R73" s="6">
        <f t="shared" si="6"/>
        <v>0.15</v>
      </c>
      <c r="S73" s="6">
        <f t="shared" si="7"/>
        <v>0.15</v>
      </c>
      <c r="T73" s="6">
        <f t="shared" si="8"/>
        <v>0.15</v>
      </c>
      <c r="U73" s="54">
        <f t="shared" si="9"/>
        <v>0.15</v>
      </c>
      <c r="V73" s="431"/>
      <c r="W73" s="431"/>
      <c r="X73" s="431"/>
      <c r="Y73" s="431"/>
      <c r="Z73" s="752"/>
      <c r="AA73" s="689"/>
      <c r="AB73" s="671"/>
      <c r="AC73" s="191"/>
      <c r="AD73" s="191"/>
      <c r="AE73" s="191"/>
      <c r="AF73" s="191"/>
      <c r="AG73" s="191"/>
      <c r="AH73" s="191"/>
      <c r="AI73" s="191"/>
      <c r="AJ73" s="191"/>
      <c r="AK73" s="191"/>
      <c r="AL73" s="191"/>
      <c r="AM73" s="191"/>
      <c r="AN73" s="191"/>
      <c r="AO73" s="191"/>
      <c r="AP73" s="191"/>
      <c r="AQ73" s="191"/>
    </row>
    <row r="74" spans="1:43" s="192" customFormat="1" ht="45.6" customHeight="1" x14ac:dyDescent="0.25">
      <c r="A74" s="658"/>
      <c r="B74" s="660"/>
      <c r="C74" s="762"/>
      <c r="D74" s="721"/>
      <c r="E74" s="681"/>
      <c r="F74" s="691"/>
      <c r="G74" s="741"/>
      <c r="H74" s="662"/>
      <c r="I74" s="675"/>
      <c r="J74" s="758"/>
      <c r="K74" s="215">
        <v>0.15</v>
      </c>
      <c r="L74" s="204" t="s">
        <v>24</v>
      </c>
      <c r="M74" s="205">
        <v>0.5</v>
      </c>
      <c r="N74" s="205">
        <v>1</v>
      </c>
      <c r="O74" s="205">
        <v>1</v>
      </c>
      <c r="P74" s="205">
        <v>1</v>
      </c>
      <c r="Q74" s="59">
        <f t="shared" si="5"/>
        <v>7.4999999999999997E-2</v>
      </c>
      <c r="R74" s="59">
        <f t="shared" si="6"/>
        <v>0.15</v>
      </c>
      <c r="S74" s="59">
        <f t="shared" si="7"/>
        <v>0.15</v>
      </c>
      <c r="T74" s="59">
        <f t="shared" si="8"/>
        <v>0.15</v>
      </c>
      <c r="U74" s="61">
        <f t="shared" si="9"/>
        <v>0.15</v>
      </c>
      <c r="V74" s="431"/>
      <c r="W74" s="431"/>
      <c r="X74" s="431"/>
      <c r="Y74" s="431"/>
      <c r="Z74" s="752"/>
      <c r="AA74" s="689"/>
      <c r="AB74" s="671"/>
      <c r="AC74" s="191"/>
      <c r="AD74" s="191"/>
      <c r="AE74" s="191"/>
      <c r="AF74" s="191"/>
      <c r="AG74" s="191"/>
      <c r="AH74" s="191"/>
      <c r="AI74" s="191"/>
      <c r="AJ74" s="191"/>
      <c r="AK74" s="191"/>
      <c r="AL74" s="191"/>
      <c r="AM74" s="191"/>
      <c r="AN74" s="191"/>
      <c r="AO74" s="191"/>
      <c r="AP74" s="191"/>
      <c r="AQ74" s="191"/>
    </row>
    <row r="75" spans="1:43" s="192" customFormat="1" ht="53.45" customHeight="1" x14ac:dyDescent="0.25">
      <c r="A75" s="658"/>
      <c r="B75" s="660"/>
      <c r="C75" s="762"/>
      <c r="D75" s="721"/>
      <c r="E75" s="681"/>
      <c r="F75" s="691"/>
      <c r="G75" s="741"/>
      <c r="H75" s="662"/>
      <c r="I75" s="675"/>
      <c r="J75" s="764" t="s">
        <v>513</v>
      </c>
      <c r="K75" s="214">
        <v>0.7</v>
      </c>
      <c r="L75" s="201" t="s">
        <v>23</v>
      </c>
      <c r="M75" s="206">
        <v>0</v>
      </c>
      <c r="N75" s="206">
        <v>0</v>
      </c>
      <c r="O75" s="206">
        <v>0.5</v>
      </c>
      <c r="P75" s="206">
        <v>1</v>
      </c>
      <c r="Q75" s="6">
        <f t="shared" si="5"/>
        <v>0</v>
      </c>
      <c r="R75" s="6">
        <f t="shared" si="6"/>
        <v>0</v>
      </c>
      <c r="S75" s="6">
        <f t="shared" si="7"/>
        <v>0.35</v>
      </c>
      <c r="T75" s="6">
        <f t="shared" si="8"/>
        <v>0.7</v>
      </c>
      <c r="U75" s="54">
        <f t="shared" si="9"/>
        <v>0.7</v>
      </c>
      <c r="V75" s="431"/>
      <c r="W75" s="431"/>
      <c r="X75" s="431"/>
      <c r="Y75" s="431"/>
      <c r="Z75" s="752"/>
      <c r="AA75" s="689"/>
      <c r="AB75" s="671"/>
      <c r="AC75" s="191"/>
      <c r="AD75" s="191"/>
      <c r="AE75" s="191"/>
      <c r="AF75" s="191"/>
      <c r="AG75" s="191"/>
      <c r="AH75" s="191"/>
      <c r="AI75" s="191"/>
      <c r="AJ75" s="191"/>
      <c r="AK75" s="191"/>
      <c r="AL75" s="191"/>
      <c r="AM75" s="191"/>
      <c r="AN75" s="191"/>
      <c r="AO75" s="191"/>
      <c r="AP75" s="191"/>
      <c r="AQ75" s="191"/>
    </row>
    <row r="76" spans="1:43" s="192" customFormat="1" ht="41.45" customHeight="1" x14ac:dyDescent="0.25">
      <c r="A76" s="658"/>
      <c r="B76" s="660"/>
      <c r="C76" s="762"/>
      <c r="D76" s="721"/>
      <c r="E76" s="682"/>
      <c r="F76" s="691"/>
      <c r="G76" s="741"/>
      <c r="H76" s="662"/>
      <c r="I76" s="675"/>
      <c r="J76" s="764"/>
      <c r="K76" s="215">
        <v>0.7</v>
      </c>
      <c r="L76" s="204" t="s">
        <v>24</v>
      </c>
      <c r="M76" s="205">
        <v>0</v>
      </c>
      <c r="N76" s="205">
        <v>0</v>
      </c>
      <c r="O76" s="205">
        <v>0.5</v>
      </c>
      <c r="P76" s="205">
        <v>1</v>
      </c>
      <c r="Q76" s="59">
        <f t="shared" si="5"/>
        <v>0</v>
      </c>
      <c r="R76" s="59">
        <f t="shared" si="6"/>
        <v>0</v>
      </c>
      <c r="S76" s="59">
        <f t="shared" si="7"/>
        <v>0.35</v>
      </c>
      <c r="T76" s="59">
        <f t="shared" si="8"/>
        <v>0.7</v>
      </c>
      <c r="U76" s="61">
        <f t="shared" si="9"/>
        <v>0.7</v>
      </c>
      <c r="V76" s="461"/>
      <c r="W76" s="461"/>
      <c r="X76" s="461"/>
      <c r="Y76" s="461"/>
      <c r="Z76" s="752"/>
      <c r="AA76" s="689"/>
      <c r="AB76" s="671"/>
      <c r="AC76" s="191"/>
      <c r="AD76" s="191"/>
      <c r="AE76" s="191"/>
      <c r="AF76" s="191"/>
      <c r="AG76" s="191"/>
      <c r="AH76" s="191"/>
      <c r="AI76" s="191"/>
      <c r="AJ76" s="191"/>
      <c r="AK76" s="191"/>
      <c r="AL76" s="191"/>
      <c r="AM76" s="191"/>
      <c r="AN76" s="191"/>
      <c r="AO76" s="191"/>
      <c r="AP76" s="191"/>
      <c r="AQ76" s="191"/>
    </row>
    <row r="77" spans="1:43" s="192" customFormat="1" ht="39.6" customHeight="1" x14ac:dyDescent="0.25">
      <c r="A77" s="658"/>
      <c r="B77" s="660"/>
      <c r="C77" s="762"/>
      <c r="D77" s="721"/>
      <c r="E77" s="767" t="s">
        <v>514</v>
      </c>
      <c r="F77" s="747">
        <v>51</v>
      </c>
      <c r="G77" s="680" t="s">
        <v>515</v>
      </c>
      <c r="H77" s="680" t="s">
        <v>491</v>
      </c>
      <c r="I77" s="754">
        <f>+MAX(V77:Y80)</f>
        <v>0.85</v>
      </c>
      <c r="J77" s="757" t="s">
        <v>516</v>
      </c>
      <c r="K77" s="200">
        <v>0.5</v>
      </c>
      <c r="L77" s="201" t="s">
        <v>23</v>
      </c>
      <c r="M77" s="202">
        <v>0.1</v>
      </c>
      <c r="N77" s="202">
        <v>0.5</v>
      </c>
      <c r="O77" s="202">
        <v>1</v>
      </c>
      <c r="P77" s="202">
        <v>1</v>
      </c>
      <c r="Q77" s="6">
        <f t="shared" si="5"/>
        <v>0.05</v>
      </c>
      <c r="R77" s="6">
        <f t="shared" si="6"/>
        <v>0.25</v>
      </c>
      <c r="S77" s="6">
        <f t="shared" si="7"/>
        <v>0.5</v>
      </c>
      <c r="T77" s="6">
        <f t="shared" si="8"/>
        <v>0.5</v>
      </c>
      <c r="U77" s="54">
        <f t="shared" si="9"/>
        <v>0.5</v>
      </c>
      <c r="V77" s="430">
        <f>+Q78+Q80</f>
        <v>0</v>
      </c>
      <c r="W77" s="430">
        <f>+R78+R80</f>
        <v>0.125</v>
      </c>
      <c r="X77" s="430">
        <f>+S78+S80</f>
        <v>0.5</v>
      </c>
      <c r="Y77" s="430">
        <f>+T78+T80</f>
        <v>0.85</v>
      </c>
      <c r="Z77" s="752"/>
      <c r="AA77" s="689"/>
      <c r="AB77" s="671"/>
      <c r="AC77" s="191"/>
      <c r="AD77" s="191"/>
      <c r="AE77" s="191"/>
      <c r="AF77" s="191"/>
      <c r="AG77" s="191"/>
      <c r="AH77" s="191"/>
      <c r="AI77" s="191"/>
      <c r="AJ77" s="191"/>
      <c r="AK77" s="191"/>
      <c r="AL77" s="191"/>
      <c r="AM77" s="191"/>
      <c r="AN77" s="191"/>
      <c r="AO77" s="191"/>
      <c r="AP77" s="191"/>
      <c r="AQ77" s="191"/>
    </row>
    <row r="78" spans="1:43" s="192" customFormat="1" ht="44.45" customHeight="1" x14ac:dyDescent="0.25">
      <c r="A78" s="658"/>
      <c r="B78" s="660"/>
      <c r="C78" s="762"/>
      <c r="D78" s="721"/>
      <c r="E78" s="681"/>
      <c r="F78" s="748"/>
      <c r="G78" s="681"/>
      <c r="H78" s="681"/>
      <c r="I78" s="755"/>
      <c r="J78" s="758"/>
      <c r="K78" s="203">
        <v>0.5</v>
      </c>
      <c r="L78" s="204" t="s">
        <v>24</v>
      </c>
      <c r="M78" s="205">
        <v>0</v>
      </c>
      <c r="N78" s="205">
        <v>0.25</v>
      </c>
      <c r="O78" s="205">
        <v>1</v>
      </c>
      <c r="P78" s="205">
        <v>1</v>
      </c>
      <c r="Q78" s="59">
        <f t="shared" si="5"/>
        <v>0</v>
      </c>
      <c r="R78" s="59">
        <f t="shared" si="6"/>
        <v>0.125</v>
      </c>
      <c r="S78" s="59">
        <f t="shared" si="7"/>
        <v>0.5</v>
      </c>
      <c r="T78" s="59">
        <f t="shared" si="8"/>
        <v>0.5</v>
      </c>
      <c r="U78" s="61">
        <f t="shared" si="9"/>
        <v>0.5</v>
      </c>
      <c r="V78" s="431"/>
      <c r="W78" s="431"/>
      <c r="X78" s="431"/>
      <c r="Y78" s="431"/>
      <c r="Z78" s="752"/>
      <c r="AA78" s="689"/>
      <c r="AB78" s="671"/>
      <c r="AC78" s="191"/>
      <c r="AD78" s="191"/>
      <c r="AE78" s="191"/>
      <c r="AF78" s="191"/>
      <c r="AG78" s="191"/>
      <c r="AH78" s="191"/>
      <c r="AI78" s="191"/>
      <c r="AJ78" s="191"/>
      <c r="AK78" s="191"/>
      <c r="AL78" s="191"/>
      <c r="AM78" s="191"/>
      <c r="AN78" s="191"/>
      <c r="AO78" s="191"/>
      <c r="AP78" s="191"/>
      <c r="AQ78" s="191"/>
    </row>
    <row r="79" spans="1:43" s="192" customFormat="1" ht="49.15" customHeight="1" x14ac:dyDescent="0.25">
      <c r="A79" s="658"/>
      <c r="B79" s="660"/>
      <c r="C79" s="762"/>
      <c r="D79" s="721"/>
      <c r="E79" s="681"/>
      <c r="F79" s="748"/>
      <c r="G79" s="681"/>
      <c r="H79" s="681"/>
      <c r="I79" s="755"/>
      <c r="J79" s="759" t="s">
        <v>517</v>
      </c>
      <c r="K79" s="200">
        <v>0.5</v>
      </c>
      <c r="L79" s="201" t="s">
        <v>23</v>
      </c>
      <c r="M79" s="202">
        <v>0</v>
      </c>
      <c r="N79" s="202">
        <v>0</v>
      </c>
      <c r="O79" s="202">
        <v>0.5</v>
      </c>
      <c r="P79" s="202">
        <v>1</v>
      </c>
      <c r="Q79" s="6">
        <f t="shared" si="5"/>
        <v>0</v>
      </c>
      <c r="R79" s="6">
        <f t="shared" si="6"/>
        <v>0</v>
      </c>
      <c r="S79" s="6">
        <f t="shared" si="7"/>
        <v>0.25</v>
      </c>
      <c r="T79" s="6">
        <f t="shared" si="8"/>
        <v>0.5</v>
      </c>
      <c r="U79" s="54">
        <f t="shared" si="9"/>
        <v>0.5</v>
      </c>
      <c r="V79" s="431"/>
      <c r="W79" s="431"/>
      <c r="X79" s="431"/>
      <c r="Y79" s="431"/>
      <c r="Z79" s="752"/>
      <c r="AA79" s="689"/>
      <c r="AB79" s="671"/>
      <c r="AC79" s="191"/>
      <c r="AD79" s="191"/>
      <c r="AE79" s="191"/>
      <c r="AF79" s="191"/>
      <c r="AG79" s="191"/>
      <c r="AH79" s="191"/>
      <c r="AI79" s="191"/>
      <c r="AJ79" s="191"/>
      <c r="AK79" s="191"/>
      <c r="AL79" s="191"/>
      <c r="AM79" s="191"/>
      <c r="AN79" s="191"/>
      <c r="AO79" s="191"/>
      <c r="AP79" s="191"/>
      <c r="AQ79" s="191"/>
    </row>
    <row r="80" spans="1:43" s="192" customFormat="1" ht="50.45" customHeight="1" x14ac:dyDescent="0.25">
      <c r="A80" s="658"/>
      <c r="B80" s="660"/>
      <c r="C80" s="762"/>
      <c r="D80" s="721"/>
      <c r="E80" s="682"/>
      <c r="F80" s="749"/>
      <c r="G80" s="682"/>
      <c r="H80" s="682"/>
      <c r="I80" s="756"/>
      <c r="J80" s="760"/>
      <c r="K80" s="203">
        <v>0.5</v>
      </c>
      <c r="L80" s="204" t="s">
        <v>24</v>
      </c>
      <c r="M80" s="205">
        <v>0</v>
      </c>
      <c r="N80" s="205">
        <v>0</v>
      </c>
      <c r="O80" s="205">
        <v>0</v>
      </c>
      <c r="P80" s="205">
        <v>0.7</v>
      </c>
      <c r="Q80" s="59">
        <f t="shared" si="5"/>
        <v>0</v>
      </c>
      <c r="R80" s="59">
        <f t="shared" si="6"/>
        <v>0</v>
      </c>
      <c r="S80" s="59">
        <f t="shared" si="7"/>
        <v>0</v>
      </c>
      <c r="T80" s="59">
        <f t="shared" si="8"/>
        <v>0.35</v>
      </c>
      <c r="U80" s="61">
        <f t="shared" si="9"/>
        <v>0.35</v>
      </c>
      <c r="V80" s="461"/>
      <c r="W80" s="461"/>
      <c r="X80" s="461"/>
      <c r="Y80" s="461"/>
      <c r="Z80" s="752"/>
      <c r="AA80" s="690"/>
      <c r="AB80" s="671"/>
      <c r="AC80" s="191"/>
      <c r="AD80" s="191"/>
      <c r="AE80" s="191"/>
      <c r="AF80" s="191"/>
      <c r="AG80" s="191"/>
      <c r="AH80" s="191"/>
      <c r="AI80" s="191"/>
      <c r="AJ80" s="191"/>
      <c r="AK80" s="191"/>
      <c r="AL80" s="191"/>
      <c r="AM80" s="191"/>
      <c r="AN80" s="191"/>
      <c r="AO80" s="191"/>
      <c r="AP80" s="191"/>
      <c r="AQ80" s="191"/>
    </row>
    <row r="81" spans="1:43" s="192" customFormat="1" ht="42" customHeight="1" x14ac:dyDescent="0.25">
      <c r="A81" s="658"/>
      <c r="B81" s="660"/>
      <c r="C81" s="762"/>
      <c r="D81" s="721"/>
      <c r="E81" s="680" t="s">
        <v>520</v>
      </c>
      <c r="F81" s="747">
        <v>52</v>
      </c>
      <c r="G81" s="207"/>
      <c r="H81" s="207"/>
      <c r="I81" s="754">
        <f>+MAX(V81:Y96)</f>
        <v>0.68500000000000005</v>
      </c>
      <c r="J81" s="672" t="s">
        <v>518</v>
      </c>
      <c r="K81" s="214">
        <v>0.1</v>
      </c>
      <c r="L81" s="216" t="s">
        <v>23</v>
      </c>
      <c r="M81" s="206">
        <v>0.25</v>
      </c>
      <c r="N81" s="206">
        <v>0.5</v>
      </c>
      <c r="O81" s="206">
        <v>0.75</v>
      </c>
      <c r="P81" s="206">
        <v>1</v>
      </c>
      <c r="Q81" s="6">
        <f t="shared" si="5"/>
        <v>2.5000000000000001E-2</v>
      </c>
      <c r="R81" s="6">
        <f t="shared" si="6"/>
        <v>0.05</v>
      </c>
      <c r="S81" s="6">
        <f t="shared" si="7"/>
        <v>7.5000000000000011E-2</v>
      </c>
      <c r="T81" s="6">
        <f t="shared" si="8"/>
        <v>0.1</v>
      </c>
      <c r="U81" s="54">
        <f t="shared" si="9"/>
        <v>0.1</v>
      </c>
      <c r="V81" s="430">
        <f>+Q94+Q96+Q92+Q90+Q88+Q86+Q84+Q82</f>
        <v>2.5000000000000001E-2</v>
      </c>
      <c r="W81" s="430">
        <f>+R94+R96+R92+R90+R88+R86+R84+R82</f>
        <v>0.15500000000000003</v>
      </c>
      <c r="X81" s="430">
        <f>+S94+S96+S92+S90+S88+S86+S84+S82</f>
        <v>0.41</v>
      </c>
      <c r="Y81" s="430">
        <f>+T94+T96+T92+T90+T88+T86+T84+T82</f>
        <v>0.68500000000000005</v>
      </c>
      <c r="Z81" s="752"/>
      <c r="AA81" s="688" t="s">
        <v>864</v>
      </c>
      <c r="AB81" s="671"/>
      <c r="AC81" s="191"/>
      <c r="AD81" s="191"/>
      <c r="AE81" s="191"/>
      <c r="AF81" s="191"/>
      <c r="AG81" s="191"/>
      <c r="AH81" s="191"/>
      <c r="AI81" s="191"/>
      <c r="AJ81" s="191"/>
      <c r="AK81" s="191"/>
      <c r="AL81" s="191"/>
      <c r="AM81" s="191"/>
      <c r="AN81" s="191"/>
      <c r="AO81" s="191"/>
      <c r="AP81" s="191"/>
      <c r="AQ81" s="191"/>
    </row>
    <row r="82" spans="1:43" s="192" customFormat="1" ht="39" customHeight="1" x14ac:dyDescent="0.25">
      <c r="A82" s="658"/>
      <c r="B82" s="660"/>
      <c r="C82" s="762"/>
      <c r="D82" s="721"/>
      <c r="E82" s="681"/>
      <c r="F82" s="748"/>
      <c r="G82" s="207"/>
      <c r="H82" s="207"/>
      <c r="I82" s="755"/>
      <c r="J82" s="672"/>
      <c r="K82" s="203">
        <v>0.1</v>
      </c>
      <c r="L82" s="204" t="s">
        <v>24</v>
      </c>
      <c r="M82" s="205">
        <v>0.15</v>
      </c>
      <c r="N82" s="205">
        <v>0.15</v>
      </c>
      <c r="O82" s="205">
        <v>0.75</v>
      </c>
      <c r="P82" s="205">
        <v>1</v>
      </c>
      <c r="Q82" s="59">
        <f t="shared" si="5"/>
        <v>1.4999999999999999E-2</v>
      </c>
      <c r="R82" s="59">
        <f t="shared" si="6"/>
        <v>1.4999999999999999E-2</v>
      </c>
      <c r="S82" s="59">
        <f t="shared" si="7"/>
        <v>7.5000000000000011E-2</v>
      </c>
      <c r="T82" s="59">
        <f t="shared" si="8"/>
        <v>0.1</v>
      </c>
      <c r="U82" s="61">
        <f t="shared" si="9"/>
        <v>0.1</v>
      </c>
      <c r="V82" s="431"/>
      <c r="W82" s="431"/>
      <c r="X82" s="431"/>
      <c r="Y82" s="431"/>
      <c r="Z82" s="752"/>
      <c r="AA82" s="689"/>
      <c r="AB82" s="671"/>
      <c r="AC82" s="191"/>
      <c r="AD82" s="191"/>
      <c r="AE82" s="191"/>
      <c r="AF82" s="191"/>
      <c r="AG82" s="191"/>
      <c r="AH82" s="191"/>
      <c r="AI82" s="191"/>
      <c r="AJ82" s="191"/>
      <c r="AK82" s="191"/>
      <c r="AL82" s="191"/>
      <c r="AM82" s="191"/>
      <c r="AN82" s="191"/>
      <c r="AO82" s="191"/>
      <c r="AP82" s="191"/>
      <c r="AQ82" s="191"/>
    </row>
    <row r="83" spans="1:43" s="192" customFormat="1" ht="46.9" customHeight="1" x14ac:dyDescent="0.25">
      <c r="A83" s="658"/>
      <c r="B83" s="660"/>
      <c r="C83" s="762"/>
      <c r="D83" s="721"/>
      <c r="E83" s="681"/>
      <c r="F83" s="748"/>
      <c r="G83" s="207"/>
      <c r="H83" s="207"/>
      <c r="I83" s="755"/>
      <c r="J83" s="672" t="s">
        <v>519</v>
      </c>
      <c r="K83" s="214">
        <v>0.1</v>
      </c>
      <c r="L83" s="216" t="s">
        <v>23</v>
      </c>
      <c r="M83" s="206">
        <v>0</v>
      </c>
      <c r="N83" s="206">
        <v>0.1</v>
      </c>
      <c r="O83" s="206">
        <v>0.6</v>
      </c>
      <c r="P83" s="206">
        <v>1</v>
      </c>
      <c r="Q83" s="6">
        <f t="shared" ref="Q83:Q96" si="10">+SUM(M83:M83)*K83</f>
        <v>0</v>
      </c>
      <c r="R83" s="6">
        <f t="shared" si="6"/>
        <v>1.0000000000000002E-2</v>
      </c>
      <c r="S83" s="6">
        <f t="shared" si="7"/>
        <v>0.06</v>
      </c>
      <c r="T83" s="6">
        <f t="shared" si="8"/>
        <v>0.1</v>
      </c>
      <c r="U83" s="54">
        <v>0.1</v>
      </c>
      <c r="V83" s="431"/>
      <c r="W83" s="431"/>
      <c r="X83" s="431"/>
      <c r="Y83" s="431"/>
      <c r="Z83" s="752"/>
      <c r="AA83" s="689"/>
      <c r="AB83" s="671"/>
      <c r="AC83" s="191"/>
      <c r="AD83" s="191"/>
      <c r="AE83" s="191"/>
      <c r="AF83" s="191"/>
      <c r="AG83" s="191"/>
      <c r="AH83" s="191"/>
      <c r="AI83" s="191"/>
      <c r="AJ83" s="191"/>
      <c r="AK83" s="191"/>
      <c r="AL83" s="191"/>
      <c r="AM83" s="191"/>
      <c r="AN83" s="191"/>
      <c r="AO83" s="191"/>
      <c r="AP83" s="191"/>
      <c r="AQ83" s="191"/>
    </row>
    <row r="84" spans="1:43" s="192" customFormat="1" ht="38.450000000000003" customHeight="1" x14ac:dyDescent="0.25">
      <c r="A84" s="658"/>
      <c r="B84" s="660"/>
      <c r="C84" s="762"/>
      <c r="D84" s="721"/>
      <c r="E84" s="681"/>
      <c r="F84" s="748"/>
      <c r="G84" s="207"/>
      <c r="H84" s="207"/>
      <c r="I84" s="755"/>
      <c r="J84" s="672"/>
      <c r="K84" s="203">
        <v>0.1</v>
      </c>
      <c r="L84" s="204" t="s">
        <v>24</v>
      </c>
      <c r="M84" s="205">
        <v>0</v>
      </c>
      <c r="N84" s="205">
        <v>0.1</v>
      </c>
      <c r="O84" s="205">
        <v>0.5</v>
      </c>
      <c r="P84" s="205">
        <v>0.5</v>
      </c>
      <c r="Q84" s="59">
        <f t="shared" si="10"/>
        <v>0</v>
      </c>
      <c r="R84" s="59">
        <f t="shared" si="6"/>
        <v>1.0000000000000002E-2</v>
      </c>
      <c r="S84" s="59">
        <f t="shared" si="7"/>
        <v>0.05</v>
      </c>
      <c r="T84" s="59">
        <f t="shared" si="8"/>
        <v>0.05</v>
      </c>
      <c r="U84" s="61">
        <f t="shared" si="9"/>
        <v>0.05</v>
      </c>
      <c r="V84" s="431"/>
      <c r="W84" s="431"/>
      <c r="X84" s="431"/>
      <c r="Y84" s="431"/>
      <c r="Z84" s="752"/>
      <c r="AA84" s="689"/>
      <c r="AB84" s="671"/>
      <c r="AC84" s="191"/>
      <c r="AD84" s="191"/>
      <c r="AE84" s="191"/>
      <c r="AF84" s="191"/>
      <c r="AG84" s="191"/>
      <c r="AH84" s="191"/>
      <c r="AI84" s="191"/>
      <c r="AJ84" s="191"/>
      <c r="AK84" s="191"/>
      <c r="AL84" s="191"/>
      <c r="AM84" s="191"/>
      <c r="AN84" s="191"/>
      <c r="AO84" s="191"/>
      <c r="AP84" s="191"/>
      <c r="AQ84" s="191"/>
    </row>
    <row r="85" spans="1:43" s="192" customFormat="1" ht="42" customHeight="1" x14ac:dyDescent="0.25">
      <c r="A85" s="658"/>
      <c r="B85" s="660"/>
      <c r="C85" s="762"/>
      <c r="D85" s="721"/>
      <c r="E85" s="681"/>
      <c r="F85" s="748"/>
      <c r="G85" s="681" t="s">
        <v>521</v>
      </c>
      <c r="H85" s="681" t="s">
        <v>491</v>
      </c>
      <c r="I85" s="755"/>
      <c r="J85" s="772" t="s">
        <v>522</v>
      </c>
      <c r="K85" s="214">
        <v>0.1</v>
      </c>
      <c r="L85" s="216" t="s">
        <v>23</v>
      </c>
      <c r="M85" s="206">
        <v>0</v>
      </c>
      <c r="N85" s="206">
        <v>0.1</v>
      </c>
      <c r="O85" s="206">
        <v>0.6</v>
      </c>
      <c r="P85" s="206">
        <v>1</v>
      </c>
      <c r="Q85" s="6">
        <f t="shared" si="10"/>
        <v>0</v>
      </c>
      <c r="R85" s="6">
        <f t="shared" si="6"/>
        <v>1.0000000000000002E-2</v>
      </c>
      <c r="S85" s="6">
        <f t="shared" si="7"/>
        <v>0.06</v>
      </c>
      <c r="T85" s="6">
        <f t="shared" si="8"/>
        <v>0.1</v>
      </c>
      <c r="U85" s="54">
        <f t="shared" si="9"/>
        <v>0.1</v>
      </c>
      <c r="V85" s="431"/>
      <c r="W85" s="431"/>
      <c r="X85" s="431"/>
      <c r="Y85" s="431"/>
      <c r="Z85" s="752"/>
      <c r="AA85" s="689"/>
      <c r="AB85" s="671"/>
      <c r="AC85" s="191"/>
      <c r="AD85" s="191"/>
      <c r="AE85" s="191"/>
      <c r="AF85" s="191"/>
      <c r="AG85" s="191"/>
      <c r="AH85" s="191"/>
      <c r="AI85" s="191"/>
      <c r="AJ85" s="191"/>
      <c r="AK85" s="191"/>
      <c r="AL85" s="191"/>
      <c r="AM85" s="191"/>
      <c r="AN85" s="191"/>
      <c r="AO85" s="191"/>
      <c r="AP85" s="191"/>
      <c r="AQ85" s="191"/>
    </row>
    <row r="86" spans="1:43" s="192" customFormat="1" ht="36" customHeight="1" x14ac:dyDescent="0.25">
      <c r="A86" s="658"/>
      <c r="B86" s="660"/>
      <c r="C86" s="762"/>
      <c r="D86" s="721"/>
      <c r="E86" s="681"/>
      <c r="F86" s="748"/>
      <c r="G86" s="681"/>
      <c r="H86" s="681"/>
      <c r="I86" s="755"/>
      <c r="J86" s="773"/>
      <c r="K86" s="203">
        <v>0.1</v>
      </c>
      <c r="L86" s="204" t="s">
        <v>24</v>
      </c>
      <c r="M86" s="205">
        <v>0</v>
      </c>
      <c r="N86" s="205">
        <v>0</v>
      </c>
      <c r="O86" s="205">
        <v>0.1</v>
      </c>
      <c r="P86" s="205">
        <v>1</v>
      </c>
      <c r="Q86" s="59">
        <f t="shared" si="10"/>
        <v>0</v>
      </c>
      <c r="R86" s="59">
        <f t="shared" si="6"/>
        <v>0</v>
      </c>
      <c r="S86" s="59">
        <f t="shared" si="7"/>
        <v>1.0000000000000002E-2</v>
      </c>
      <c r="T86" s="59">
        <f t="shared" si="8"/>
        <v>0.1</v>
      </c>
      <c r="U86" s="61">
        <f t="shared" si="9"/>
        <v>0.1</v>
      </c>
      <c r="V86" s="431"/>
      <c r="W86" s="431"/>
      <c r="X86" s="431"/>
      <c r="Y86" s="431"/>
      <c r="Z86" s="752"/>
      <c r="AA86" s="689"/>
      <c r="AB86" s="671"/>
      <c r="AC86" s="191"/>
      <c r="AD86" s="191"/>
      <c r="AE86" s="191"/>
      <c r="AF86" s="191"/>
      <c r="AG86" s="191"/>
      <c r="AH86" s="191"/>
      <c r="AI86" s="191"/>
      <c r="AJ86" s="191"/>
      <c r="AK86" s="191"/>
      <c r="AL86" s="191"/>
      <c r="AM86" s="191"/>
      <c r="AN86" s="191"/>
      <c r="AO86" s="191"/>
      <c r="AP86" s="191"/>
      <c r="AQ86" s="191"/>
    </row>
    <row r="87" spans="1:43" s="192" customFormat="1" ht="38.450000000000003" customHeight="1" x14ac:dyDescent="0.25">
      <c r="A87" s="658"/>
      <c r="B87" s="660"/>
      <c r="C87" s="762"/>
      <c r="D87" s="721"/>
      <c r="E87" s="681"/>
      <c r="F87" s="748"/>
      <c r="G87" s="681"/>
      <c r="H87" s="681"/>
      <c r="I87" s="755"/>
      <c r="J87" s="759" t="s">
        <v>523</v>
      </c>
      <c r="K87" s="214">
        <v>0.1</v>
      </c>
      <c r="L87" s="216" t="s">
        <v>23</v>
      </c>
      <c r="M87" s="206">
        <v>0.1</v>
      </c>
      <c r="N87" s="206">
        <v>0.4</v>
      </c>
      <c r="O87" s="206">
        <v>0.7</v>
      </c>
      <c r="P87" s="206">
        <v>1</v>
      </c>
      <c r="Q87" s="6">
        <f t="shared" si="10"/>
        <v>1.0000000000000002E-2</v>
      </c>
      <c r="R87" s="6">
        <f t="shared" si="6"/>
        <v>4.0000000000000008E-2</v>
      </c>
      <c r="S87" s="6">
        <f t="shared" si="7"/>
        <v>6.9999999999999993E-2</v>
      </c>
      <c r="T87" s="6">
        <f t="shared" si="8"/>
        <v>0.1</v>
      </c>
      <c r="U87" s="54">
        <f t="shared" si="9"/>
        <v>0.1</v>
      </c>
      <c r="V87" s="431"/>
      <c r="W87" s="431"/>
      <c r="X87" s="431"/>
      <c r="Y87" s="431"/>
      <c r="Z87" s="752"/>
      <c r="AA87" s="689"/>
      <c r="AB87" s="671"/>
      <c r="AC87" s="191"/>
      <c r="AD87" s="191"/>
      <c r="AE87" s="191"/>
      <c r="AF87" s="191"/>
      <c r="AG87" s="191"/>
      <c r="AH87" s="191"/>
      <c r="AI87" s="191"/>
      <c r="AJ87" s="191"/>
      <c r="AK87" s="191"/>
      <c r="AL87" s="191"/>
      <c r="AM87" s="191"/>
      <c r="AN87" s="191"/>
      <c r="AO87" s="191"/>
      <c r="AP87" s="191"/>
      <c r="AQ87" s="191"/>
    </row>
    <row r="88" spans="1:43" s="192" customFormat="1" ht="38.450000000000003" customHeight="1" x14ac:dyDescent="0.25">
      <c r="A88" s="658"/>
      <c r="B88" s="660"/>
      <c r="C88" s="762"/>
      <c r="D88" s="721"/>
      <c r="E88" s="681"/>
      <c r="F88" s="748"/>
      <c r="G88" s="681"/>
      <c r="H88" s="681"/>
      <c r="I88" s="755"/>
      <c r="J88" s="774"/>
      <c r="K88" s="203">
        <v>0.1</v>
      </c>
      <c r="L88" s="204" t="s">
        <v>24</v>
      </c>
      <c r="M88" s="205">
        <v>0.1</v>
      </c>
      <c r="N88" s="205">
        <v>0.1</v>
      </c>
      <c r="O88" s="205">
        <v>0.5</v>
      </c>
      <c r="P88" s="205">
        <v>0.5</v>
      </c>
      <c r="Q88" s="59">
        <f t="shared" si="10"/>
        <v>1.0000000000000002E-2</v>
      </c>
      <c r="R88" s="59">
        <f t="shared" si="6"/>
        <v>1.0000000000000002E-2</v>
      </c>
      <c r="S88" s="59">
        <f t="shared" si="7"/>
        <v>0.05</v>
      </c>
      <c r="T88" s="59">
        <f t="shared" si="8"/>
        <v>0.05</v>
      </c>
      <c r="U88" s="61">
        <f t="shared" si="9"/>
        <v>0.05</v>
      </c>
      <c r="V88" s="431"/>
      <c r="W88" s="431"/>
      <c r="X88" s="431"/>
      <c r="Y88" s="431"/>
      <c r="Z88" s="752"/>
      <c r="AA88" s="689"/>
      <c r="AB88" s="671"/>
      <c r="AC88" s="191"/>
      <c r="AD88" s="191"/>
      <c r="AE88" s="191"/>
      <c r="AF88" s="191"/>
      <c r="AG88" s="191"/>
      <c r="AH88" s="191"/>
      <c r="AI88" s="191"/>
      <c r="AJ88" s="191"/>
      <c r="AK88" s="191"/>
      <c r="AL88" s="191"/>
      <c r="AM88" s="191"/>
      <c r="AN88" s="191"/>
      <c r="AO88" s="191"/>
      <c r="AP88" s="191"/>
      <c r="AQ88" s="191"/>
    </row>
    <row r="89" spans="1:43" s="192" customFormat="1" ht="33.6" customHeight="1" x14ac:dyDescent="0.25">
      <c r="A89" s="658"/>
      <c r="B89" s="660"/>
      <c r="C89" s="762"/>
      <c r="D89" s="721"/>
      <c r="E89" s="681"/>
      <c r="F89" s="748"/>
      <c r="G89" s="681"/>
      <c r="H89" s="681"/>
      <c r="I89" s="755"/>
      <c r="J89" s="672" t="s">
        <v>524</v>
      </c>
      <c r="K89" s="214">
        <v>0.3</v>
      </c>
      <c r="L89" s="216" t="s">
        <v>23</v>
      </c>
      <c r="M89" s="206">
        <v>0</v>
      </c>
      <c r="N89" s="206">
        <v>0.5</v>
      </c>
      <c r="O89" s="206">
        <v>0.75</v>
      </c>
      <c r="P89" s="206">
        <v>1</v>
      </c>
      <c r="Q89" s="6">
        <f t="shared" si="10"/>
        <v>0</v>
      </c>
      <c r="R89" s="6">
        <f t="shared" si="6"/>
        <v>0.15</v>
      </c>
      <c r="S89" s="6">
        <f t="shared" si="7"/>
        <v>0.22499999999999998</v>
      </c>
      <c r="T89" s="6">
        <f t="shared" si="8"/>
        <v>0.3</v>
      </c>
      <c r="U89" s="54">
        <f t="shared" si="9"/>
        <v>0.3</v>
      </c>
      <c r="V89" s="431"/>
      <c r="W89" s="431"/>
      <c r="X89" s="431"/>
      <c r="Y89" s="431"/>
      <c r="Z89" s="752"/>
      <c r="AA89" s="688" t="s">
        <v>876</v>
      </c>
      <c r="AB89" s="671"/>
      <c r="AC89" s="191"/>
      <c r="AD89" s="191"/>
      <c r="AE89" s="191"/>
      <c r="AF89" s="191"/>
      <c r="AG89" s="191"/>
      <c r="AH89" s="191"/>
      <c r="AI89" s="191"/>
      <c r="AJ89" s="191"/>
      <c r="AK89" s="191"/>
      <c r="AL89" s="191"/>
      <c r="AM89" s="191"/>
      <c r="AN89" s="191"/>
      <c r="AO89" s="191"/>
      <c r="AP89" s="191"/>
      <c r="AQ89" s="191"/>
    </row>
    <row r="90" spans="1:43" s="192" customFormat="1" ht="30.6" customHeight="1" x14ac:dyDescent="0.25">
      <c r="A90" s="658"/>
      <c r="B90" s="660"/>
      <c r="C90" s="762"/>
      <c r="D90" s="721"/>
      <c r="E90" s="681"/>
      <c r="F90" s="748"/>
      <c r="G90" s="681"/>
      <c r="H90" s="681"/>
      <c r="I90" s="755"/>
      <c r="J90" s="672"/>
      <c r="K90" s="203">
        <v>0.3</v>
      </c>
      <c r="L90" s="204" t="s">
        <v>24</v>
      </c>
      <c r="M90" s="205">
        <v>0</v>
      </c>
      <c r="N90" s="205">
        <v>0.4</v>
      </c>
      <c r="O90" s="205">
        <v>0.75</v>
      </c>
      <c r="P90" s="205">
        <v>0.95</v>
      </c>
      <c r="Q90" s="59">
        <f t="shared" si="10"/>
        <v>0</v>
      </c>
      <c r="R90" s="59">
        <f t="shared" si="6"/>
        <v>0.12</v>
      </c>
      <c r="S90" s="59">
        <f t="shared" si="7"/>
        <v>0.22499999999999998</v>
      </c>
      <c r="T90" s="59">
        <f t="shared" si="8"/>
        <v>0.28499999999999998</v>
      </c>
      <c r="U90" s="61">
        <f t="shared" si="9"/>
        <v>0.28499999999999998</v>
      </c>
      <c r="V90" s="431"/>
      <c r="W90" s="431"/>
      <c r="X90" s="431"/>
      <c r="Y90" s="431"/>
      <c r="Z90" s="752"/>
      <c r="AA90" s="690"/>
      <c r="AB90" s="671"/>
      <c r="AC90" s="191"/>
      <c r="AD90" s="191"/>
      <c r="AE90" s="191"/>
      <c r="AF90" s="191"/>
      <c r="AG90" s="191"/>
      <c r="AH90" s="191"/>
      <c r="AI90" s="191"/>
      <c r="AJ90" s="191"/>
      <c r="AK90" s="191"/>
      <c r="AL90" s="191"/>
      <c r="AM90" s="191"/>
      <c r="AN90" s="191"/>
      <c r="AO90" s="191"/>
      <c r="AP90" s="191"/>
      <c r="AQ90" s="191"/>
    </row>
    <row r="91" spans="1:43" s="192" customFormat="1" ht="58.9" customHeight="1" x14ac:dyDescent="0.25">
      <c r="A91" s="658"/>
      <c r="B91" s="660"/>
      <c r="C91" s="762"/>
      <c r="D91" s="721"/>
      <c r="E91" s="681"/>
      <c r="F91" s="748"/>
      <c r="G91" s="681"/>
      <c r="H91" s="681"/>
      <c r="I91" s="755"/>
      <c r="J91" s="768" t="s">
        <v>525</v>
      </c>
      <c r="K91" s="214">
        <v>0.1</v>
      </c>
      <c r="L91" s="216" t="s">
        <v>23</v>
      </c>
      <c r="M91" s="206">
        <v>0</v>
      </c>
      <c r="N91" s="206">
        <v>0</v>
      </c>
      <c r="O91" s="206">
        <v>0</v>
      </c>
      <c r="P91" s="206">
        <v>1</v>
      </c>
      <c r="Q91" s="6">
        <f t="shared" si="10"/>
        <v>0</v>
      </c>
      <c r="R91" s="6">
        <f t="shared" si="6"/>
        <v>0</v>
      </c>
      <c r="S91" s="6">
        <f t="shared" si="7"/>
        <v>0</v>
      </c>
      <c r="T91" s="6">
        <f t="shared" si="8"/>
        <v>0.1</v>
      </c>
      <c r="U91" s="54">
        <f t="shared" si="9"/>
        <v>0.1</v>
      </c>
      <c r="V91" s="431"/>
      <c r="W91" s="431"/>
      <c r="X91" s="431"/>
      <c r="Y91" s="431"/>
      <c r="Z91" s="752"/>
      <c r="AA91" s="688" t="s">
        <v>623</v>
      </c>
      <c r="AB91" s="671"/>
      <c r="AC91" s="191"/>
      <c r="AD91" s="191"/>
      <c r="AE91" s="191"/>
      <c r="AF91" s="191"/>
      <c r="AG91" s="191"/>
      <c r="AH91" s="191"/>
      <c r="AI91" s="191"/>
      <c r="AJ91" s="191"/>
      <c r="AK91" s="191"/>
      <c r="AL91" s="191"/>
      <c r="AM91" s="191"/>
      <c r="AN91" s="191"/>
      <c r="AO91" s="191"/>
      <c r="AP91" s="191"/>
      <c r="AQ91" s="191"/>
    </row>
    <row r="92" spans="1:43" s="192" customFormat="1" ht="58.9" customHeight="1" x14ac:dyDescent="0.25">
      <c r="A92" s="658"/>
      <c r="B92" s="660"/>
      <c r="C92" s="762"/>
      <c r="D92" s="721"/>
      <c r="E92" s="681"/>
      <c r="F92" s="748"/>
      <c r="G92" s="681"/>
      <c r="H92" s="681"/>
      <c r="I92" s="755"/>
      <c r="J92" s="768"/>
      <c r="K92" s="203">
        <v>0.1</v>
      </c>
      <c r="L92" s="204" t="s">
        <v>24</v>
      </c>
      <c r="M92" s="205">
        <v>0</v>
      </c>
      <c r="N92" s="205">
        <v>0</v>
      </c>
      <c r="O92" s="205">
        <v>0</v>
      </c>
      <c r="P92" s="205">
        <v>1</v>
      </c>
      <c r="Q92" s="59">
        <f t="shared" si="10"/>
        <v>0</v>
      </c>
      <c r="R92" s="59">
        <f t="shared" si="6"/>
        <v>0</v>
      </c>
      <c r="S92" s="59">
        <f t="shared" si="7"/>
        <v>0</v>
      </c>
      <c r="T92" s="59">
        <f t="shared" si="8"/>
        <v>0.1</v>
      </c>
      <c r="U92" s="61">
        <f t="shared" si="9"/>
        <v>0.1</v>
      </c>
      <c r="V92" s="431"/>
      <c r="W92" s="431"/>
      <c r="X92" s="431"/>
      <c r="Y92" s="431"/>
      <c r="Z92" s="752"/>
      <c r="AA92" s="690"/>
      <c r="AB92" s="671"/>
      <c r="AC92" s="191"/>
      <c r="AD92" s="191"/>
      <c r="AE92" s="191"/>
      <c r="AF92" s="191"/>
      <c r="AG92" s="191"/>
      <c r="AH92" s="191"/>
      <c r="AI92" s="191"/>
      <c r="AJ92" s="191"/>
      <c r="AK92" s="191"/>
      <c r="AL92" s="191"/>
      <c r="AM92" s="191"/>
      <c r="AN92" s="191"/>
      <c r="AO92" s="191"/>
      <c r="AP92" s="191"/>
      <c r="AQ92" s="191"/>
    </row>
    <row r="93" spans="1:43" s="192" customFormat="1" ht="41.45" customHeight="1" x14ac:dyDescent="0.25">
      <c r="A93" s="658"/>
      <c r="B93" s="660"/>
      <c r="C93" s="762"/>
      <c r="D93" s="721"/>
      <c r="E93" s="681"/>
      <c r="F93" s="748"/>
      <c r="G93" s="681"/>
      <c r="H93" s="681"/>
      <c r="I93" s="755"/>
      <c r="J93" s="769" t="s">
        <v>526</v>
      </c>
      <c r="K93" s="214">
        <v>0.1</v>
      </c>
      <c r="L93" s="216" t="s">
        <v>23</v>
      </c>
      <c r="M93" s="206">
        <v>0</v>
      </c>
      <c r="N93" s="206">
        <v>0</v>
      </c>
      <c r="O93" s="206">
        <v>0</v>
      </c>
      <c r="P93" s="206">
        <v>1</v>
      </c>
      <c r="Q93" s="6">
        <f t="shared" si="10"/>
        <v>0</v>
      </c>
      <c r="R93" s="6">
        <f t="shared" si="6"/>
        <v>0</v>
      </c>
      <c r="S93" s="6">
        <f t="shared" si="7"/>
        <v>0</v>
      </c>
      <c r="T93" s="6">
        <f t="shared" si="8"/>
        <v>0.1</v>
      </c>
      <c r="U93" s="54">
        <f t="shared" si="9"/>
        <v>0.1</v>
      </c>
      <c r="V93" s="431"/>
      <c r="W93" s="431"/>
      <c r="X93" s="431"/>
      <c r="Y93" s="431"/>
      <c r="Z93" s="752"/>
      <c r="AA93" s="688" t="s">
        <v>622</v>
      </c>
      <c r="AB93" s="671"/>
      <c r="AC93" s="191"/>
      <c r="AD93" s="191"/>
      <c r="AE93" s="191"/>
      <c r="AF93" s="191"/>
      <c r="AG93" s="191"/>
      <c r="AH93" s="191"/>
      <c r="AI93" s="191"/>
      <c r="AJ93" s="191"/>
      <c r="AK93" s="191"/>
      <c r="AL93" s="191"/>
      <c r="AM93" s="191"/>
      <c r="AN93" s="191"/>
      <c r="AO93" s="191"/>
      <c r="AP93" s="191"/>
      <c r="AQ93" s="191"/>
    </row>
    <row r="94" spans="1:43" s="192" customFormat="1" ht="22.9" customHeight="1" x14ac:dyDescent="0.25">
      <c r="A94" s="658"/>
      <c r="B94" s="660"/>
      <c r="C94" s="762"/>
      <c r="D94" s="721"/>
      <c r="E94" s="681"/>
      <c r="F94" s="748"/>
      <c r="G94" s="681"/>
      <c r="H94" s="681"/>
      <c r="I94" s="755"/>
      <c r="J94" s="769"/>
      <c r="K94" s="203">
        <v>0.1</v>
      </c>
      <c r="L94" s="204" t="s">
        <v>24</v>
      </c>
      <c r="M94" s="205">
        <v>0</v>
      </c>
      <c r="N94" s="205">
        <v>0</v>
      </c>
      <c r="O94" s="205">
        <v>0</v>
      </c>
      <c r="P94" s="205">
        <v>0</v>
      </c>
      <c r="Q94" s="59">
        <f t="shared" si="10"/>
        <v>0</v>
      </c>
      <c r="R94" s="59">
        <f t="shared" si="6"/>
        <v>0</v>
      </c>
      <c r="S94" s="59">
        <f t="shared" si="7"/>
        <v>0</v>
      </c>
      <c r="T94" s="59">
        <f t="shared" si="8"/>
        <v>0</v>
      </c>
      <c r="U94" s="61">
        <f t="shared" si="9"/>
        <v>0</v>
      </c>
      <c r="V94" s="431"/>
      <c r="W94" s="431"/>
      <c r="X94" s="431"/>
      <c r="Y94" s="431"/>
      <c r="Z94" s="752"/>
      <c r="AA94" s="689"/>
      <c r="AB94" s="671"/>
      <c r="AC94" s="191"/>
      <c r="AD94" s="191"/>
      <c r="AE94" s="191"/>
      <c r="AF94" s="191"/>
      <c r="AG94" s="191"/>
      <c r="AH94" s="191"/>
      <c r="AI94" s="191"/>
      <c r="AJ94" s="191"/>
      <c r="AK94" s="191"/>
      <c r="AL94" s="191"/>
      <c r="AM94" s="191"/>
      <c r="AN94" s="191"/>
      <c r="AO94" s="191"/>
      <c r="AP94" s="191"/>
      <c r="AQ94" s="191"/>
    </row>
    <row r="95" spans="1:43" s="192" customFormat="1" ht="24" customHeight="1" x14ac:dyDescent="0.25">
      <c r="A95" s="658"/>
      <c r="B95" s="660"/>
      <c r="C95" s="762"/>
      <c r="D95" s="721"/>
      <c r="E95" s="681"/>
      <c r="F95" s="748"/>
      <c r="G95" s="681"/>
      <c r="H95" s="681"/>
      <c r="I95" s="755"/>
      <c r="J95" s="769" t="s">
        <v>527</v>
      </c>
      <c r="K95" s="214">
        <v>0.1</v>
      </c>
      <c r="L95" s="216" t="s">
        <v>23</v>
      </c>
      <c r="M95" s="206">
        <v>0</v>
      </c>
      <c r="N95" s="206">
        <v>0</v>
      </c>
      <c r="O95" s="206">
        <v>0</v>
      </c>
      <c r="P95" s="206">
        <v>1</v>
      </c>
      <c r="Q95" s="6">
        <f t="shared" si="10"/>
        <v>0</v>
      </c>
      <c r="R95" s="6">
        <f t="shared" si="6"/>
        <v>0</v>
      </c>
      <c r="S95" s="6">
        <f t="shared" si="7"/>
        <v>0</v>
      </c>
      <c r="T95" s="6">
        <f t="shared" si="8"/>
        <v>0.1</v>
      </c>
      <c r="U95" s="54">
        <f t="shared" si="9"/>
        <v>0.1</v>
      </c>
      <c r="V95" s="431"/>
      <c r="W95" s="431"/>
      <c r="X95" s="431"/>
      <c r="Y95" s="431"/>
      <c r="Z95" s="752"/>
      <c r="AA95" s="689"/>
      <c r="AB95" s="671"/>
      <c r="AC95" s="191"/>
      <c r="AD95" s="191"/>
      <c r="AE95" s="191"/>
      <c r="AF95" s="191"/>
      <c r="AG95" s="191"/>
      <c r="AH95" s="191"/>
      <c r="AI95" s="191"/>
      <c r="AJ95" s="191"/>
      <c r="AK95" s="191"/>
      <c r="AL95" s="191"/>
      <c r="AM95" s="191"/>
      <c r="AN95" s="191"/>
      <c r="AO95" s="191"/>
      <c r="AP95" s="191"/>
      <c r="AQ95" s="191"/>
    </row>
    <row r="96" spans="1:43" s="192" customFormat="1" ht="31.15" customHeight="1" x14ac:dyDescent="0.25">
      <c r="A96" s="658"/>
      <c r="B96" s="660"/>
      <c r="C96" s="763"/>
      <c r="D96" s="722"/>
      <c r="E96" s="682"/>
      <c r="F96" s="749"/>
      <c r="G96" s="682"/>
      <c r="H96" s="682"/>
      <c r="I96" s="756"/>
      <c r="J96" s="769"/>
      <c r="K96" s="203">
        <v>0.1</v>
      </c>
      <c r="L96" s="204" t="s">
        <v>24</v>
      </c>
      <c r="M96" s="205">
        <v>0</v>
      </c>
      <c r="N96" s="205">
        <v>0</v>
      </c>
      <c r="O96" s="205">
        <v>0</v>
      </c>
      <c r="P96" s="205">
        <v>0</v>
      </c>
      <c r="Q96" s="59">
        <f t="shared" si="10"/>
        <v>0</v>
      </c>
      <c r="R96" s="59">
        <f t="shared" si="6"/>
        <v>0</v>
      </c>
      <c r="S96" s="59">
        <f t="shared" si="7"/>
        <v>0</v>
      </c>
      <c r="T96" s="59">
        <f t="shared" si="8"/>
        <v>0</v>
      </c>
      <c r="U96" s="61">
        <f t="shared" si="9"/>
        <v>0</v>
      </c>
      <c r="V96" s="461"/>
      <c r="W96" s="461"/>
      <c r="X96" s="461"/>
      <c r="Y96" s="461"/>
      <c r="Z96" s="752"/>
      <c r="AA96" s="690"/>
      <c r="AB96" s="671"/>
      <c r="AC96" s="191"/>
      <c r="AD96" s="191"/>
      <c r="AE96" s="191"/>
      <c r="AF96" s="191"/>
      <c r="AG96" s="191"/>
      <c r="AH96" s="191"/>
      <c r="AI96" s="191"/>
      <c r="AJ96" s="191"/>
      <c r="AK96" s="191"/>
      <c r="AL96" s="191"/>
      <c r="AM96" s="191"/>
      <c r="AN96" s="191"/>
      <c r="AO96" s="191"/>
      <c r="AP96" s="191"/>
      <c r="AQ96" s="191"/>
    </row>
    <row r="97" spans="1:43" s="192" customFormat="1" ht="35.450000000000003" customHeight="1" x14ac:dyDescent="0.25">
      <c r="A97" s="658"/>
      <c r="B97" s="660"/>
      <c r="C97" s="742" t="s">
        <v>528</v>
      </c>
      <c r="D97" s="770" t="s">
        <v>529</v>
      </c>
      <c r="E97" s="741" t="s">
        <v>530</v>
      </c>
      <c r="F97" s="691">
        <v>53</v>
      </c>
      <c r="G97" s="662" t="s">
        <v>531</v>
      </c>
      <c r="H97" s="662" t="s">
        <v>532</v>
      </c>
      <c r="I97" s="675">
        <f>+MAX(V97:Y102)</f>
        <v>1</v>
      </c>
      <c r="J97" s="764" t="s">
        <v>533</v>
      </c>
      <c r="K97" s="200">
        <v>0.25</v>
      </c>
      <c r="L97" s="201" t="s">
        <v>23</v>
      </c>
      <c r="M97" s="202">
        <v>0.25</v>
      </c>
      <c r="N97" s="202">
        <v>0.5</v>
      </c>
      <c r="O97" s="202">
        <v>0.75</v>
      </c>
      <c r="P97" s="202">
        <v>1</v>
      </c>
      <c r="Q97" s="6">
        <f t="shared" si="5"/>
        <v>6.25E-2</v>
      </c>
      <c r="R97" s="6">
        <f t="shared" si="6"/>
        <v>0.125</v>
      </c>
      <c r="S97" s="6">
        <f t="shared" si="7"/>
        <v>0.1875</v>
      </c>
      <c r="T97" s="6">
        <f t="shared" si="8"/>
        <v>0.25</v>
      </c>
      <c r="U97" s="54">
        <f t="shared" si="9"/>
        <v>0.25</v>
      </c>
      <c r="V97" s="430">
        <f>+Q98+Q100+Q102</f>
        <v>0.2</v>
      </c>
      <c r="W97" s="430">
        <f>+R98+R100+R102</f>
        <v>0.55000000000000004</v>
      </c>
      <c r="X97" s="430">
        <f>+S98+S100+S102</f>
        <v>0.7</v>
      </c>
      <c r="Y97" s="430">
        <f>+T98+T100+T102</f>
        <v>1</v>
      </c>
      <c r="Z97" s="752"/>
      <c r="AA97" s="668" t="s">
        <v>888</v>
      </c>
      <c r="AB97" s="671"/>
      <c r="AC97" s="191"/>
      <c r="AD97" s="191"/>
      <c r="AE97" s="191"/>
      <c r="AF97" s="191"/>
      <c r="AG97" s="191"/>
      <c r="AH97" s="191"/>
      <c r="AI97" s="191"/>
      <c r="AJ97" s="191"/>
      <c r="AK97" s="191"/>
      <c r="AL97" s="191"/>
      <c r="AM97" s="191"/>
      <c r="AN97" s="191"/>
      <c r="AO97" s="191"/>
      <c r="AP97" s="191"/>
      <c r="AQ97" s="191"/>
    </row>
    <row r="98" spans="1:43" s="192" customFormat="1" ht="33.6" customHeight="1" x14ac:dyDescent="0.25">
      <c r="A98" s="658"/>
      <c r="B98" s="660"/>
      <c r="C98" s="742"/>
      <c r="D98" s="771"/>
      <c r="E98" s="741"/>
      <c r="F98" s="691"/>
      <c r="G98" s="662"/>
      <c r="H98" s="662"/>
      <c r="I98" s="675"/>
      <c r="J98" s="764"/>
      <c r="K98" s="217">
        <v>0.25</v>
      </c>
      <c r="L98" s="204" t="s">
        <v>24</v>
      </c>
      <c r="M98" s="205">
        <v>0.25</v>
      </c>
      <c r="N98" s="205">
        <v>0.5</v>
      </c>
      <c r="O98" s="205">
        <v>0.75</v>
      </c>
      <c r="P98" s="205">
        <v>1</v>
      </c>
      <c r="Q98" s="59">
        <f t="shared" si="5"/>
        <v>6.25E-2</v>
      </c>
      <c r="R98" s="59">
        <f t="shared" si="6"/>
        <v>0.125</v>
      </c>
      <c r="S98" s="59">
        <f t="shared" si="7"/>
        <v>0.1875</v>
      </c>
      <c r="T98" s="59">
        <f t="shared" si="8"/>
        <v>0.25</v>
      </c>
      <c r="U98" s="61">
        <f t="shared" si="9"/>
        <v>0.25</v>
      </c>
      <c r="V98" s="431"/>
      <c r="W98" s="431"/>
      <c r="X98" s="431"/>
      <c r="Y98" s="431"/>
      <c r="Z98" s="752"/>
      <c r="AA98" s="669"/>
      <c r="AB98" s="671"/>
      <c r="AC98" s="191"/>
      <c r="AD98" s="191"/>
      <c r="AE98" s="191"/>
      <c r="AF98" s="191"/>
      <c r="AG98" s="191"/>
      <c r="AH98" s="191"/>
      <c r="AI98" s="191"/>
      <c r="AJ98" s="191"/>
      <c r="AK98" s="191"/>
      <c r="AL98" s="191"/>
      <c r="AM98" s="191"/>
      <c r="AN98" s="191"/>
      <c r="AO98" s="191"/>
      <c r="AP98" s="191"/>
      <c r="AQ98" s="191"/>
    </row>
    <row r="99" spans="1:43" s="192" customFormat="1" ht="32.450000000000003" customHeight="1" x14ac:dyDescent="0.25">
      <c r="A99" s="658"/>
      <c r="B99" s="660"/>
      <c r="C99" s="742"/>
      <c r="D99" s="771"/>
      <c r="E99" s="741"/>
      <c r="F99" s="691"/>
      <c r="G99" s="662"/>
      <c r="H99" s="662"/>
      <c r="I99" s="675"/>
      <c r="J99" s="764" t="s">
        <v>534</v>
      </c>
      <c r="K99" s="200">
        <v>0.25</v>
      </c>
      <c r="L99" s="201" t="s">
        <v>23</v>
      </c>
      <c r="M99" s="202">
        <v>0.25</v>
      </c>
      <c r="N99" s="202">
        <v>0.5</v>
      </c>
      <c r="O99" s="202">
        <v>0.75</v>
      </c>
      <c r="P99" s="202">
        <v>1</v>
      </c>
      <c r="Q99" s="6">
        <f t="shared" si="5"/>
        <v>6.25E-2</v>
      </c>
      <c r="R99" s="6">
        <f t="shared" si="6"/>
        <v>0.125</v>
      </c>
      <c r="S99" s="6">
        <f t="shared" si="7"/>
        <v>0.1875</v>
      </c>
      <c r="T99" s="6">
        <f t="shared" si="8"/>
        <v>0.25</v>
      </c>
      <c r="U99" s="54">
        <f t="shared" si="9"/>
        <v>0.25</v>
      </c>
      <c r="V99" s="431"/>
      <c r="W99" s="431"/>
      <c r="X99" s="431"/>
      <c r="Y99" s="431"/>
      <c r="Z99" s="752"/>
      <c r="AA99" s="669"/>
      <c r="AB99" s="671"/>
      <c r="AC99" s="191"/>
      <c r="AD99" s="191"/>
      <c r="AE99" s="191"/>
      <c r="AF99" s="191"/>
      <c r="AG99" s="191"/>
      <c r="AH99" s="191"/>
      <c r="AI99" s="191"/>
      <c r="AJ99" s="191"/>
      <c r="AK99" s="191"/>
      <c r="AL99" s="191"/>
      <c r="AM99" s="191"/>
      <c r="AN99" s="191"/>
      <c r="AO99" s="191"/>
      <c r="AP99" s="191"/>
      <c r="AQ99" s="191"/>
    </row>
    <row r="100" spans="1:43" s="192" customFormat="1" ht="57" customHeight="1" x14ac:dyDescent="0.25">
      <c r="A100" s="658"/>
      <c r="B100" s="660"/>
      <c r="C100" s="742"/>
      <c r="D100" s="771"/>
      <c r="E100" s="741"/>
      <c r="F100" s="691"/>
      <c r="G100" s="662"/>
      <c r="H100" s="662"/>
      <c r="I100" s="675"/>
      <c r="J100" s="764"/>
      <c r="K100" s="205">
        <v>0.25</v>
      </c>
      <c r="L100" s="204" t="s">
        <v>24</v>
      </c>
      <c r="M100" s="205">
        <v>0.25</v>
      </c>
      <c r="N100" s="205">
        <v>0.5</v>
      </c>
      <c r="O100" s="205">
        <v>0.75</v>
      </c>
      <c r="P100" s="205">
        <v>1</v>
      </c>
      <c r="Q100" s="59">
        <f>+SUM(M100:M100)*K100</f>
        <v>6.25E-2</v>
      </c>
      <c r="R100" s="59">
        <f>+SUM(N100:N100)*K100</f>
        <v>0.125</v>
      </c>
      <c r="S100" s="59">
        <f t="shared" si="7"/>
        <v>0.1875</v>
      </c>
      <c r="T100" s="59">
        <f t="shared" si="8"/>
        <v>0.25</v>
      </c>
      <c r="U100" s="61">
        <f t="shared" si="9"/>
        <v>0.25</v>
      </c>
      <c r="V100" s="431"/>
      <c r="W100" s="431"/>
      <c r="X100" s="431"/>
      <c r="Y100" s="431"/>
      <c r="Z100" s="752"/>
      <c r="AA100" s="669"/>
      <c r="AB100" s="671"/>
      <c r="AC100" s="191"/>
      <c r="AD100" s="191"/>
      <c r="AE100" s="191"/>
      <c r="AF100" s="191"/>
      <c r="AG100" s="191"/>
      <c r="AH100" s="191"/>
      <c r="AI100" s="191"/>
      <c r="AJ100" s="191"/>
      <c r="AK100" s="191"/>
      <c r="AL100" s="191"/>
      <c r="AM100" s="191"/>
      <c r="AN100" s="191"/>
      <c r="AO100" s="191"/>
      <c r="AP100" s="191"/>
      <c r="AQ100" s="191"/>
    </row>
    <row r="101" spans="1:43" s="192" customFormat="1" ht="35.450000000000003" customHeight="1" x14ac:dyDescent="0.25">
      <c r="A101" s="658"/>
      <c r="B101" s="660"/>
      <c r="C101" s="742"/>
      <c r="D101" s="771"/>
      <c r="E101" s="741"/>
      <c r="F101" s="691"/>
      <c r="G101" s="662"/>
      <c r="H101" s="662"/>
      <c r="I101" s="675"/>
      <c r="J101" s="764" t="s">
        <v>535</v>
      </c>
      <c r="K101" s="200">
        <v>0.5</v>
      </c>
      <c r="L101" s="201" t="s">
        <v>23</v>
      </c>
      <c r="M101" s="202">
        <v>0.25</v>
      </c>
      <c r="N101" s="202">
        <v>0.5</v>
      </c>
      <c r="O101" s="202">
        <v>0.75</v>
      </c>
      <c r="P101" s="202">
        <v>1</v>
      </c>
      <c r="Q101" s="6">
        <f t="shared" si="5"/>
        <v>0.125</v>
      </c>
      <c r="R101" s="6">
        <f t="shared" si="6"/>
        <v>0.25</v>
      </c>
      <c r="S101" s="6">
        <f t="shared" si="7"/>
        <v>0.375</v>
      </c>
      <c r="T101" s="6">
        <f t="shared" si="8"/>
        <v>0.5</v>
      </c>
      <c r="U101" s="54">
        <f t="shared" si="9"/>
        <v>0.5</v>
      </c>
      <c r="V101" s="431"/>
      <c r="W101" s="431"/>
      <c r="X101" s="431"/>
      <c r="Y101" s="431"/>
      <c r="Z101" s="752"/>
      <c r="AA101" s="669"/>
      <c r="AB101" s="671"/>
      <c r="AC101" s="191"/>
      <c r="AD101" s="191"/>
      <c r="AE101" s="191"/>
      <c r="AF101" s="191"/>
      <c r="AG101" s="191"/>
      <c r="AH101" s="191"/>
      <c r="AI101" s="191"/>
      <c r="AJ101" s="191"/>
      <c r="AK101" s="191"/>
      <c r="AL101" s="191"/>
      <c r="AM101" s="191"/>
      <c r="AN101" s="191"/>
      <c r="AO101" s="191"/>
      <c r="AP101" s="191"/>
      <c r="AQ101" s="191"/>
    </row>
    <row r="102" spans="1:43" s="192" customFormat="1" ht="39.6" customHeight="1" x14ac:dyDescent="0.25">
      <c r="A102" s="658"/>
      <c r="B102" s="660"/>
      <c r="C102" s="742"/>
      <c r="D102" s="771"/>
      <c r="E102" s="741"/>
      <c r="F102" s="691"/>
      <c r="G102" s="662"/>
      <c r="H102" s="662"/>
      <c r="I102" s="675"/>
      <c r="J102" s="764"/>
      <c r="K102" s="205">
        <v>0.5</v>
      </c>
      <c r="L102" s="204" t="s">
        <v>24</v>
      </c>
      <c r="M102" s="205">
        <v>0.15</v>
      </c>
      <c r="N102" s="205">
        <v>0.6</v>
      </c>
      <c r="O102" s="205">
        <v>0.65</v>
      </c>
      <c r="P102" s="205">
        <v>1</v>
      </c>
      <c r="Q102" s="59">
        <f>+SUM(M102:M102)*K102</f>
        <v>7.4999999999999997E-2</v>
      </c>
      <c r="R102" s="59">
        <f>+SUM(N102:N102)*K102</f>
        <v>0.3</v>
      </c>
      <c r="S102" s="59">
        <f>+SUM(O102:O102)*K102</f>
        <v>0.32500000000000001</v>
      </c>
      <c r="T102" s="59">
        <f>+SUM(P102:P102)*K102</f>
        <v>0.5</v>
      </c>
      <c r="U102" s="61">
        <f t="shared" si="9"/>
        <v>0.5</v>
      </c>
      <c r="V102" s="431"/>
      <c r="W102" s="431"/>
      <c r="X102" s="431"/>
      <c r="Y102" s="431"/>
      <c r="Z102" s="752"/>
      <c r="AA102" s="669"/>
      <c r="AB102" s="671"/>
      <c r="AC102" s="191"/>
      <c r="AD102" s="191"/>
      <c r="AE102" s="191"/>
      <c r="AF102" s="191"/>
      <c r="AG102" s="191"/>
      <c r="AH102" s="191"/>
      <c r="AI102" s="191"/>
      <c r="AJ102" s="191"/>
      <c r="AK102" s="191"/>
      <c r="AL102" s="191"/>
      <c r="AM102" s="191"/>
      <c r="AN102" s="191"/>
      <c r="AO102" s="191"/>
      <c r="AP102" s="191"/>
      <c r="AQ102" s="191"/>
    </row>
    <row r="103" spans="1:43" s="192" customFormat="1" ht="40.15" customHeight="1" x14ac:dyDescent="0.25">
      <c r="A103" s="658"/>
      <c r="B103" s="660"/>
      <c r="C103" s="742"/>
      <c r="D103" s="771"/>
      <c r="E103" s="741" t="s">
        <v>536</v>
      </c>
      <c r="F103" s="691">
        <v>54</v>
      </c>
      <c r="G103" s="662" t="s">
        <v>537</v>
      </c>
      <c r="H103" s="662" t="s">
        <v>532</v>
      </c>
      <c r="I103" s="675">
        <f>+MAX(V103:Y110)</f>
        <v>1</v>
      </c>
      <c r="J103" s="775" t="s">
        <v>538</v>
      </c>
      <c r="K103" s="200">
        <v>0.25</v>
      </c>
      <c r="L103" s="201" t="s">
        <v>23</v>
      </c>
      <c r="M103" s="202">
        <v>0.25</v>
      </c>
      <c r="N103" s="202">
        <v>0.5</v>
      </c>
      <c r="O103" s="202">
        <v>0.75</v>
      </c>
      <c r="P103" s="202">
        <v>1</v>
      </c>
      <c r="Q103" s="6">
        <f t="shared" si="5"/>
        <v>6.25E-2</v>
      </c>
      <c r="R103" s="6">
        <f t="shared" ref="R103:R109" si="11">+SUM(N103:N103)*K103</f>
        <v>0.125</v>
      </c>
      <c r="S103" s="6">
        <f t="shared" si="7"/>
        <v>0.1875</v>
      </c>
      <c r="T103" s="6">
        <f t="shared" si="8"/>
        <v>0.25</v>
      </c>
      <c r="U103" s="54">
        <f t="shared" si="9"/>
        <v>0.25</v>
      </c>
      <c r="V103" s="430">
        <f>+Q104+Q106+Q108+Q110</f>
        <v>0.22750000000000001</v>
      </c>
      <c r="W103" s="430">
        <f>+R104+R106+R108+R110</f>
        <v>0.46250000000000002</v>
      </c>
      <c r="X103" s="430">
        <f>+S104+S106+S108+S110</f>
        <v>0.72499999999999998</v>
      </c>
      <c r="Y103" s="430">
        <f>+T104+T106+T108+T110</f>
        <v>1</v>
      </c>
      <c r="Z103" s="752"/>
      <c r="AA103" s="669"/>
      <c r="AB103" s="671"/>
      <c r="AC103" s="191"/>
      <c r="AD103" s="191"/>
      <c r="AE103" s="191"/>
      <c r="AF103" s="191"/>
      <c r="AG103" s="191"/>
      <c r="AH103" s="191"/>
      <c r="AI103" s="191"/>
      <c r="AJ103" s="191"/>
      <c r="AK103" s="191"/>
      <c r="AL103" s="191"/>
      <c r="AM103" s="191"/>
      <c r="AN103" s="191"/>
      <c r="AO103" s="191"/>
      <c r="AP103" s="191"/>
      <c r="AQ103" s="191"/>
    </row>
    <row r="104" spans="1:43" s="192" customFormat="1" ht="47.45" customHeight="1" x14ac:dyDescent="0.25">
      <c r="A104" s="658"/>
      <c r="B104" s="660"/>
      <c r="C104" s="742"/>
      <c r="D104" s="771"/>
      <c r="E104" s="741"/>
      <c r="F104" s="691"/>
      <c r="G104" s="662"/>
      <c r="H104" s="662"/>
      <c r="I104" s="675"/>
      <c r="J104" s="775"/>
      <c r="K104" s="205">
        <v>0.25</v>
      </c>
      <c r="L104" s="204" t="s">
        <v>24</v>
      </c>
      <c r="M104" s="205">
        <v>0.25</v>
      </c>
      <c r="N104" s="205">
        <v>0.5</v>
      </c>
      <c r="O104" s="205">
        <v>0.75</v>
      </c>
      <c r="P104" s="205">
        <v>1</v>
      </c>
      <c r="Q104" s="59">
        <f t="shared" ref="Q104:Q112" si="12">+SUM(M104:M104)*K104</f>
        <v>6.25E-2</v>
      </c>
      <c r="R104" s="59">
        <f>+SUM(N104:N104)*K104</f>
        <v>0.125</v>
      </c>
      <c r="S104" s="59">
        <f>+SUM(O104:O104)*K104</f>
        <v>0.1875</v>
      </c>
      <c r="T104" s="59">
        <f>+SUM(P104:P104)*K104</f>
        <v>0.25</v>
      </c>
      <c r="U104" s="61">
        <f t="shared" si="9"/>
        <v>0.25</v>
      </c>
      <c r="V104" s="431"/>
      <c r="W104" s="431"/>
      <c r="X104" s="431"/>
      <c r="Y104" s="431"/>
      <c r="Z104" s="752"/>
      <c r="AA104" s="669"/>
      <c r="AB104" s="671"/>
      <c r="AC104" s="191"/>
      <c r="AD104" s="191"/>
      <c r="AE104" s="191"/>
      <c r="AF104" s="191"/>
      <c r="AG104" s="191"/>
      <c r="AH104" s="191"/>
      <c r="AI104" s="191"/>
      <c r="AJ104" s="191"/>
      <c r="AK104" s="191"/>
      <c r="AL104" s="191"/>
      <c r="AM104" s="191"/>
      <c r="AN104" s="191"/>
      <c r="AO104" s="191"/>
      <c r="AP104" s="191"/>
      <c r="AQ104" s="191"/>
    </row>
    <row r="105" spans="1:43" s="192" customFormat="1" ht="53.45" customHeight="1" x14ac:dyDescent="0.25">
      <c r="A105" s="658"/>
      <c r="B105" s="660"/>
      <c r="C105" s="742"/>
      <c r="D105" s="771"/>
      <c r="E105" s="741"/>
      <c r="F105" s="691"/>
      <c r="G105" s="662"/>
      <c r="H105" s="662"/>
      <c r="I105" s="675"/>
      <c r="J105" s="775" t="s">
        <v>539</v>
      </c>
      <c r="K105" s="200">
        <v>0.25</v>
      </c>
      <c r="L105" s="201" t="s">
        <v>23</v>
      </c>
      <c r="M105" s="202">
        <v>0.25</v>
      </c>
      <c r="N105" s="202">
        <v>0.5</v>
      </c>
      <c r="O105" s="202">
        <v>0.75</v>
      </c>
      <c r="P105" s="202">
        <v>1</v>
      </c>
      <c r="Q105" s="6">
        <f t="shared" si="12"/>
        <v>6.25E-2</v>
      </c>
      <c r="R105" s="6">
        <f t="shared" si="11"/>
        <v>0.125</v>
      </c>
      <c r="S105" s="6">
        <f t="shared" si="7"/>
        <v>0.1875</v>
      </c>
      <c r="T105" s="6">
        <f t="shared" si="8"/>
        <v>0.25</v>
      </c>
      <c r="U105" s="54">
        <f t="shared" si="9"/>
        <v>0.25</v>
      </c>
      <c r="V105" s="431"/>
      <c r="W105" s="431"/>
      <c r="X105" s="431"/>
      <c r="Y105" s="431"/>
      <c r="Z105" s="752"/>
      <c r="AA105" s="669"/>
      <c r="AB105" s="671"/>
      <c r="AC105" s="191"/>
      <c r="AD105" s="191"/>
      <c r="AE105" s="191"/>
      <c r="AF105" s="191"/>
      <c r="AG105" s="191"/>
      <c r="AH105" s="191"/>
      <c r="AI105" s="191"/>
      <c r="AJ105" s="191"/>
      <c r="AK105" s="191"/>
      <c r="AL105" s="191"/>
      <c r="AM105" s="191"/>
      <c r="AN105" s="191"/>
      <c r="AO105" s="191"/>
      <c r="AP105" s="191"/>
      <c r="AQ105" s="191"/>
    </row>
    <row r="106" spans="1:43" s="192" customFormat="1" ht="53.45" customHeight="1" x14ac:dyDescent="0.25">
      <c r="A106" s="658"/>
      <c r="B106" s="660"/>
      <c r="C106" s="742"/>
      <c r="D106" s="771"/>
      <c r="E106" s="741"/>
      <c r="F106" s="691"/>
      <c r="G106" s="662"/>
      <c r="H106" s="662"/>
      <c r="I106" s="675"/>
      <c r="J106" s="775"/>
      <c r="K106" s="205">
        <v>0.25</v>
      </c>
      <c r="L106" s="204" t="s">
        <v>24</v>
      </c>
      <c r="M106" s="205">
        <v>0.16</v>
      </c>
      <c r="N106" s="205">
        <v>0.35</v>
      </c>
      <c r="O106" s="205">
        <v>0.65</v>
      </c>
      <c r="P106" s="205">
        <v>1</v>
      </c>
      <c r="Q106" s="59">
        <f t="shared" si="12"/>
        <v>0.04</v>
      </c>
      <c r="R106" s="59">
        <f>+SUM(N106:N106)*K106</f>
        <v>8.7499999999999994E-2</v>
      </c>
      <c r="S106" s="59">
        <f>+SUM(O106:O106)*K106</f>
        <v>0.16250000000000001</v>
      </c>
      <c r="T106" s="59">
        <f>+SUM(P106:P106)*K106</f>
        <v>0.25</v>
      </c>
      <c r="U106" s="61">
        <f t="shared" si="9"/>
        <v>0.25</v>
      </c>
      <c r="V106" s="431"/>
      <c r="W106" s="431"/>
      <c r="X106" s="431"/>
      <c r="Y106" s="431"/>
      <c r="Z106" s="752"/>
      <c r="AA106" s="669"/>
      <c r="AB106" s="671"/>
      <c r="AC106" s="191"/>
      <c r="AD106" s="191"/>
      <c r="AE106" s="191"/>
      <c r="AF106" s="191"/>
      <c r="AG106" s="191"/>
      <c r="AH106" s="191"/>
      <c r="AI106" s="191"/>
      <c r="AJ106" s="191"/>
      <c r="AK106" s="191"/>
      <c r="AL106" s="191"/>
      <c r="AM106" s="191"/>
      <c r="AN106" s="191"/>
      <c r="AO106" s="191"/>
      <c r="AP106" s="191"/>
      <c r="AQ106" s="191"/>
    </row>
    <row r="107" spans="1:43" s="192" customFormat="1" ht="53.45" customHeight="1" x14ac:dyDescent="0.25">
      <c r="A107" s="658"/>
      <c r="B107" s="660"/>
      <c r="C107" s="742"/>
      <c r="D107" s="771"/>
      <c r="E107" s="741"/>
      <c r="F107" s="691"/>
      <c r="G107" s="662"/>
      <c r="H107" s="662"/>
      <c r="I107" s="675"/>
      <c r="J107" s="775" t="s">
        <v>540</v>
      </c>
      <c r="K107" s="200">
        <v>0.25</v>
      </c>
      <c r="L107" s="201" t="s">
        <v>23</v>
      </c>
      <c r="M107" s="202">
        <v>0.25</v>
      </c>
      <c r="N107" s="202">
        <v>0.5</v>
      </c>
      <c r="O107" s="202">
        <v>0.75</v>
      </c>
      <c r="P107" s="202">
        <v>1</v>
      </c>
      <c r="Q107" s="6">
        <f t="shared" si="12"/>
        <v>6.25E-2</v>
      </c>
      <c r="R107" s="6">
        <f t="shared" si="11"/>
        <v>0.125</v>
      </c>
      <c r="S107" s="6">
        <f t="shared" si="7"/>
        <v>0.1875</v>
      </c>
      <c r="T107" s="6">
        <f t="shared" si="8"/>
        <v>0.25</v>
      </c>
      <c r="U107" s="54">
        <f t="shared" si="9"/>
        <v>0.25</v>
      </c>
      <c r="V107" s="431"/>
      <c r="W107" s="431"/>
      <c r="X107" s="431"/>
      <c r="Y107" s="431"/>
      <c r="Z107" s="752"/>
      <c r="AA107" s="669"/>
      <c r="AB107" s="671"/>
      <c r="AC107" s="191"/>
      <c r="AD107" s="191"/>
      <c r="AE107" s="191"/>
      <c r="AF107" s="191"/>
      <c r="AG107" s="191"/>
      <c r="AH107" s="191"/>
      <c r="AI107" s="191"/>
      <c r="AJ107" s="191"/>
      <c r="AK107" s="191"/>
      <c r="AL107" s="191"/>
      <c r="AM107" s="191"/>
      <c r="AN107" s="191"/>
      <c r="AO107" s="191"/>
      <c r="AP107" s="191"/>
      <c r="AQ107" s="191"/>
    </row>
    <row r="108" spans="1:43" s="192" customFormat="1" ht="53.45" customHeight="1" x14ac:dyDescent="0.25">
      <c r="A108" s="658"/>
      <c r="B108" s="660"/>
      <c r="C108" s="742"/>
      <c r="D108" s="771"/>
      <c r="E108" s="741"/>
      <c r="F108" s="691"/>
      <c r="G108" s="662"/>
      <c r="H108" s="662"/>
      <c r="I108" s="675"/>
      <c r="J108" s="775"/>
      <c r="K108" s="205">
        <v>0.25</v>
      </c>
      <c r="L108" s="204" t="s">
        <v>24</v>
      </c>
      <c r="M108" s="205">
        <v>0.25</v>
      </c>
      <c r="N108" s="205">
        <v>0.5</v>
      </c>
      <c r="O108" s="205">
        <v>0.75</v>
      </c>
      <c r="P108" s="205">
        <v>1</v>
      </c>
      <c r="Q108" s="59">
        <f t="shared" si="12"/>
        <v>6.25E-2</v>
      </c>
      <c r="R108" s="59">
        <f>+SUM(N108:N108)*K108</f>
        <v>0.125</v>
      </c>
      <c r="S108" s="59">
        <f>+SUM(O108:O108)*K108</f>
        <v>0.1875</v>
      </c>
      <c r="T108" s="59">
        <f>+SUM(P108:P108)*K108</f>
        <v>0.25</v>
      </c>
      <c r="U108" s="61">
        <f t="shared" si="9"/>
        <v>0.25</v>
      </c>
      <c r="V108" s="431"/>
      <c r="W108" s="431"/>
      <c r="X108" s="431"/>
      <c r="Y108" s="431"/>
      <c r="Z108" s="752"/>
      <c r="AA108" s="669"/>
      <c r="AB108" s="671"/>
      <c r="AC108" s="191"/>
      <c r="AD108" s="191"/>
      <c r="AE108" s="191"/>
      <c r="AF108" s="191"/>
      <c r="AG108" s="191"/>
      <c r="AH108" s="191"/>
      <c r="AI108" s="191"/>
      <c r="AJ108" s="191"/>
      <c r="AK108" s="191"/>
      <c r="AL108" s="191"/>
      <c r="AM108" s="191"/>
      <c r="AN108" s="191"/>
      <c r="AO108" s="191"/>
      <c r="AP108" s="191"/>
      <c r="AQ108" s="191"/>
    </row>
    <row r="109" spans="1:43" s="192" customFormat="1" ht="53.45" customHeight="1" x14ac:dyDescent="0.25">
      <c r="A109" s="658"/>
      <c r="B109" s="660"/>
      <c r="C109" s="742"/>
      <c r="D109" s="771"/>
      <c r="E109" s="741"/>
      <c r="F109" s="691"/>
      <c r="G109" s="662"/>
      <c r="H109" s="662"/>
      <c r="I109" s="675"/>
      <c r="J109" s="776" t="s">
        <v>541</v>
      </c>
      <c r="K109" s="200">
        <v>0.25</v>
      </c>
      <c r="L109" s="201" t="s">
        <v>23</v>
      </c>
      <c r="M109" s="202">
        <v>0.25</v>
      </c>
      <c r="N109" s="202">
        <v>0.5</v>
      </c>
      <c r="O109" s="202">
        <v>0.75</v>
      </c>
      <c r="P109" s="202">
        <v>1</v>
      </c>
      <c r="Q109" s="6">
        <f t="shared" si="12"/>
        <v>6.25E-2</v>
      </c>
      <c r="R109" s="6">
        <f t="shared" si="11"/>
        <v>0.125</v>
      </c>
      <c r="S109" s="6">
        <f t="shared" si="7"/>
        <v>0.1875</v>
      </c>
      <c r="T109" s="6">
        <f t="shared" si="8"/>
        <v>0.25</v>
      </c>
      <c r="U109" s="54">
        <f t="shared" si="9"/>
        <v>0.25</v>
      </c>
      <c r="V109" s="431"/>
      <c r="W109" s="431"/>
      <c r="X109" s="431"/>
      <c r="Y109" s="431"/>
      <c r="Z109" s="752"/>
      <c r="AA109" s="669"/>
      <c r="AB109" s="671"/>
      <c r="AC109" s="191"/>
      <c r="AD109" s="191"/>
      <c r="AE109" s="191"/>
      <c r="AF109" s="191"/>
      <c r="AG109" s="191"/>
      <c r="AH109" s="191"/>
      <c r="AI109" s="191"/>
      <c r="AJ109" s="191"/>
      <c r="AK109" s="191"/>
      <c r="AL109" s="191"/>
      <c r="AM109" s="191"/>
      <c r="AN109" s="191"/>
      <c r="AO109" s="191"/>
      <c r="AP109" s="191"/>
      <c r="AQ109" s="191"/>
    </row>
    <row r="110" spans="1:43" s="192" customFormat="1" ht="53.45" customHeight="1" x14ac:dyDescent="0.25">
      <c r="A110" s="658"/>
      <c r="B110" s="660"/>
      <c r="C110" s="742"/>
      <c r="D110" s="771"/>
      <c r="E110" s="741"/>
      <c r="F110" s="691"/>
      <c r="G110" s="662"/>
      <c r="H110" s="662"/>
      <c r="I110" s="675"/>
      <c r="J110" s="776"/>
      <c r="K110" s="205">
        <v>0.25</v>
      </c>
      <c r="L110" s="204" t="s">
        <v>24</v>
      </c>
      <c r="M110" s="205">
        <v>0.25</v>
      </c>
      <c r="N110" s="205">
        <v>0.5</v>
      </c>
      <c r="O110" s="205">
        <v>0.75</v>
      </c>
      <c r="P110" s="205">
        <v>1</v>
      </c>
      <c r="Q110" s="59">
        <f t="shared" si="12"/>
        <v>6.25E-2</v>
      </c>
      <c r="R110" s="59">
        <f>+SUM(N110:N110)*K110</f>
        <v>0.125</v>
      </c>
      <c r="S110" s="59">
        <f>+SUM(O110:O110)*K110</f>
        <v>0.1875</v>
      </c>
      <c r="T110" s="59">
        <f>+SUM(P110:P110)*K110</f>
        <v>0.25</v>
      </c>
      <c r="U110" s="61">
        <f t="shared" si="9"/>
        <v>0.25</v>
      </c>
      <c r="V110" s="461"/>
      <c r="W110" s="461"/>
      <c r="X110" s="461"/>
      <c r="Y110" s="461"/>
      <c r="Z110" s="752"/>
      <c r="AA110" s="669"/>
      <c r="AB110" s="671"/>
      <c r="AC110" s="191"/>
      <c r="AD110" s="191"/>
      <c r="AE110" s="191"/>
      <c r="AF110" s="191"/>
      <c r="AG110" s="191"/>
      <c r="AH110" s="191"/>
      <c r="AI110" s="191"/>
      <c r="AJ110" s="191"/>
      <c r="AK110" s="191"/>
      <c r="AL110" s="191"/>
      <c r="AM110" s="191"/>
      <c r="AN110" s="191"/>
      <c r="AO110" s="191"/>
      <c r="AP110" s="191"/>
      <c r="AQ110" s="191"/>
    </row>
    <row r="111" spans="1:43" s="192" customFormat="1" ht="53.45" customHeight="1" x14ac:dyDescent="0.25">
      <c r="A111" s="658"/>
      <c r="B111" s="660"/>
      <c r="C111" s="742"/>
      <c r="D111" s="771"/>
      <c r="E111" s="720" t="s">
        <v>542</v>
      </c>
      <c r="F111" s="691">
        <v>55</v>
      </c>
      <c r="G111" s="662" t="s">
        <v>543</v>
      </c>
      <c r="H111" s="662" t="s">
        <v>532</v>
      </c>
      <c r="I111" s="675">
        <f>+MAX(V111:Y112)</f>
        <v>1</v>
      </c>
      <c r="J111" s="764" t="s">
        <v>544</v>
      </c>
      <c r="K111" s="200">
        <v>1</v>
      </c>
      <c r="L111" s="201" t="s">
        <v>23</v>
      </c>
      <c r="M111" s="202">
        <v>0.25</v>
      </c>
      <c r="N111" s="202">
        <v>0.5</v>
      </c>
      <c r="O111" s="202">
        <v>0.75</v>
      </c>
      <c r="P111" s="202">
        <v>1</v>
      </c>
      <c r="Q111" s="6">
        <f t="shared" si="12"/>
        <v>0.25</v>
      </c>
      <c r="R111" s="6">
        <f>+SUM(N111:N111)*K111</f>
        <v>0.5</v>
      </c>
      <c r="S111" s="6">
        <f t="shared" si="7"/>
        <v>0.75</v>
      </c>
      <c r="T111" s="6">
        <f t="shared" si="8"/>
        <v>1</v>
      </c>
      <c r="U111" s="54">
        <f t="shared" si="9"/>
        <v>1</v>
      </c>
      <c r="V111" s="579">
        <f>+Q112</f>
        <v>0.15</v>
      </c>
      <c r="W111" s="579">
        <f>+R112</f>
        <v>0.3</v>
      </c>
      <c r="X111" s="579">
        <f>+S112</f>
        <v>0.65</v>
      </c>
      <c r="Y111" s="579">
        <f>+T112</f>
        <v>1</v>
      </c>
      <c r="Z111" s="752"/>
      <c r="AA111" s="669"/>
      <c r="AB111" s="671"/>
      <c r="AC111" s="191"/>
      <c r="AD111" s="191"/>
      <c r="AE111" s="191"/>
      <c r="AF111" s="191"/>
      <c r="AG111" s="191"/>
      <c r="AH111" s="191"/>
      <c r="AI111" s="191"/>
      <c r="AJ111" s="191"/>
      <c r="AK111" s="191"/>
      <c r="AL111" s="191"/>
      <c r="AM111" s="191"/>
      <c r="AN111" s="191"/>
      <c r="AO111" s="191"/>
      <c r="AP111" s="191"/>
      <c r="AQ111" s="191"/>
    </row>
    <row r="112" spans="1:43" s="192" customFormat="1" ht="46.15" customHeight="1" x14ac:dyDescent="0.25">
      <c r="A112" s="658"/>
      <c r="B112" s="660"/>
      <c r="C112" s="742"/>
      <c r="D112" s="771"/>
      <c r="E112" s="722"/>
      <c r="F112" s="691"/>
      <c r="G112" s="662"/>
      <c r="H112" s="662"/>
      <c r="I112" s="662"/>
      <c r="J112" s="764"/>
      <c r="K112" s="205">
        <v>1</v>
      </c>
      <c r="L112" s="204" t="s">
        <v>24</v>
      </c>
      <c r="M112" s="205">
        <v>0.15</v>
      </c>
      <c r="N112" s="205">
        <v>0.3</v>
      </c>
      <c r="O112" s="205">
        <v>0.65</v>
      </c>
      <c r="P112" s="205">
        <v>1</v>
      </c>
      <c r="Q112" s="59">
        <f t="shared" si="12"/>
        <v>0.15</v>
      </c>
      <c r="R112" s="59">
        <f>+SUM(N112:N112)*K112</f>
        <v>0.3</v>
      </c>
      <c r="S112" s="59">
        <f>+SUM(O112:O112)*K112</f>
        <v>0.65</v>
      </c>
      <c r="T112" s="59">
        <f>+SUM(P112:P112)*K112</f>
        <v>1</v>
      </c>
      <c r="U112" s="61">
        <f t="shared" si="9"/>
        <v>1</v>
      </c>
      <c r="V112" s="579"/>
      <c r="W112" s="579"/>
      <c r="X112" s="579"/>
      <c r="Y112" s="579"/>
      <c r="Z112" s="752"/>
      <c r="AA112" s="669"/>
      <c r="AB112" s="671"/>
      <c r="AC112" s="191"/>
      <c r="AD112" s="191"/>
      <c r="AE112" s="191"/>
      <c r="AF112" s="191"/>
      <c r="AG112" s="191"/>
      <c r="AH112" s="191"/>
      <c r="AI112" s="191"/>
      <c r="AJ112" s="191"/>
      <c r="AK112" s="191"/>
      <c r="AL112" s="191"/>
      <c r="AM112" s="191"/>
      <c r="AN112" s="191"/>
      <c r="AO112" s="191"/>
      <c r="AP112" s="191"/>
      <c r="AQ112" s="191"/>
    </row>
    <row r="113" spans="1:43" s="192" customFormat="1" ht="53.45" customHeight="1" x14ac:dyDescent="0.25">
      <c r="A113" s="658"/>
      <c r="B113" s="660"/>
      <c r="C113" s="742"/>
      <c r="D113" s="662" t="s">
        <v>545</v>
      </c>
      <c r="E113" s="720" t="s">
        <v>546</v>
      </c>
      <c r="F113" s="691">
        <v>56</v>
      </c>
      <c r="G113" s="662" t="s">
        <v>547</v>
      </c>
      <c r="H113" s="662" t="s">
        <v>532</v>
      </c>
      <c r="I113" s="675">
        <f>+MAX(V113:Y114)</f>
        <v>1</v>
      </c>
      <c r="J113" s="764" t="s">
        <v>548</v>
      </c>
      <c r="K113" s="200">
        <v>1</v>
      </c>
      <c r="L113" s="201" t="s">
        <v>23</v>
      </c>
      <c r="M113" s="202">
        <v>0.25</v>
      </c>
      <c r="N113" s="202">
        <v>0.5</v>
      </c>
      <c r="O113" s="202">
        <v>0.75</v>
      </c>
      <c r="P113" s="202">
        <v>1</v>
      </c>
      <c r="Q113" s="6">
        <f>+SUM(M113:M113)*K113</f>
        <v>0.25</v>
      </c>
      <c r="R113" s="6">
        <f>+SUM(N113:N113)*K113</f>
        <v>0.5</v>
      </c>
      <c r="S113" s="6">
        <f t="shared" si="7"/>
        <v>0.75</v>
      </c>
      <c r="T113" s="6">
        <f t="shared" si="8"/>
        <v>1</v>
      </c>
      <c r="U113" s="54">
        <f t="shared" si="9"/>
        <v>1</v>
      </c>
      <c r="V113" s="579">
        <f>+Q114</f>
        <v>0.25</v>
      </c>
      <c r="W113" s="579">
        <f>+R114</f>
        <v>0.5</v>
      </c>
      <c r="X113" s="579">
        <f>+S114</f>
        <v>0.75</v>
      </c>
      <c r="Y113" s="579">
        <f>+T114</f>
        <v>1</v>
      </c>
      <c r="Z113" s="752"/>
      <c r="AA113" s="669"/>
      <c r="AB113" s="671"/>
      <c r="AC113" s="191"/>
      <c r="AD113" s="191"/>
      <c r="AE113" s="191"/>
      <c r="AF113" s="191"/>
      <c r="AG113" s="191"/>
      <c r="AH113" s="191"/>
      <c r="AI113" s="191"/>
      <c r="AJ113" s="191"/>
      <c r="AK113" s="191"/>
      <c r="AL113" s="191"/>
      <c r="AM113" s="191"/>
      <c r="AN113" s="191"/>
      <c r="AO113" s="191"/>
      <c r="AP113" s="191"/>
      <c r="AQ113" s="191"/>
    </row>
    <row r="114" spans="1:43" s="192" customFormat="1" ht="53.45" customHeight="1" x14ac:dyDescent="0.25">
      <c r="A114" s="659"/>
      <c r="B114" s="660"/>
      <c r="C114" s="742"/>
      <c r="D114" s="662"/>
      <c r="E114" s="722"/>
      <c r="F114" s="691"/>
      <c r="G114" s="662"/>
      <c r="H114" s="662"/>
      <c r="I114" s="662"/>
      <c r="J114" s="764"/>
      <c r="K114" s="203">
        <v>1</v>
      </c>
      <c r="L114" s="204" t="s">
        <v>24</v>
      </c>
      <c r="M114" s="205">
        <v>0.25</v>
      </c>
      <c r="N114" s="205">
        <v>0.5</v>
      </c>
      <c r="O114" s="205">
        <v>0.75</v>
      </c>
      <c r="P114" s="205">
        <v>1</v>
      </c>
      <c r="Q114" s="59">
        <f>+SUM(M114:M114)*K114</f>
        <v>0.25</v>
      </c>
      <c r="R114" s="59">
        <f>+SUM(N114:N114)*K114</f>
        <v>0.5</v>
      </c>
      <c r="S114" s="59">
        <f>+SUM(O114:O114)*K114</f>
        <v>0.75</v>
      </c>
      <c r="T114" s="59">
        <f>+SUM(P114:P114)*K114</f>
        <v>1</v>
      </c>
      <c r="U114" s="61">
        <f t="shared" si="9"/>
        <v>1</v>
      </c>
      <c r="V114" s="579"/>
      <c r="W114" s="579"/>
      <c r="X114" s="579"/>
      <c r="Y114" s="579"/>
      <c r="Z114" s="753"/>
      <c r="AA114" s="669"/>
      <c r="AB114" s="671"/>
      <c r="AC114" s="191"/>
      <c r="AD114" s="191"/>
      <c r="AE114" s="191"/>
      <c r="AF114" s="191"/>
      <c r="AG114" s="191"/>
      <c r="AH114" s="191"/>
      <c r="AI114" s="191"/>
      <c r="AJ114" s="191"/>
      <c r="AK114" s="191"/>
      <c r="AL114" s="191"/>
      <c r="AM114" s="191"/>
      <c r="AN114" s="191"/>
      <c r="AO114" s="191"/>
      <c r="AP114" s="191"/>
      <c r="AQ114" s="191"/>
    </row>
    <row r="115" spans="1:43" ht="16.5" thickBot="1" x14ac:dyDescent="0.3">
      <c r="I115" s="320"/>
      <c r="Q115" s="221">
        <f>+((SUMIF($L$3:$L$114,"P",Q$3:Q$114)))/28</f>
        <v>0.15562499999999996</v>
      </c>
      <c r="R115" s="221">
        <f>+((SUMIF($L$3:$L$114,"P",R$3:R$114)))/28</f>
        <v>0.42041071428571436</v>
      </c>
      <c r="S115" s="221">
        <f>+((SUMIF($L$3:$L$114,"P",S$3:S$114)))/28</f>
        <v>0.69242857142857139</v>
      </c>
      <c r="T115" s="221">
        <f>+((SUMIF($L$3:$L$114,"P",T$3:T$114)))/28</f>
        <v>1.0000000000000002</v>
      </c>
      <c r="U115" s="222">
        <f>+((SUMIF($L$3:$L$114,"P",U$3:U$114)))/28</f>
        <v>1.0000000000000002</v>
      </c>
      <c r="V115" s="73"/>
      <c r="W115" s="73"/>
      <c r="X115" s="73"/>
      <c r="Y115" s="73"/>
    </row>
    <row r="116" spans="1:43" ht="16.5" thickBot="1" x14ac:dyDescent="0.3">
      <c r="Q116" s="224">
        <f>+((SUMIF($L$3:$L$114,"e",Q$3:Q$114)))/28</f>
        <v>0.10776785714285717</v>
      </c>
      <c r="R116" s="225">
        <f>+((SUMIF($L$3:$L$114,"e",R$3:R$114)))/28</f>
        <v>0.33957142857142869</v>
      </c>
      <c r="S116" s="225">
        <f>+((SUMIF($L$3:$L$114,"e",S$3:S$114)))/28</f>
        <v>0.61005357142857142</v>
      </c>
      <c r="T116" s="225">
        <f>+((SUMIF($L$3:$L$114,"e",T$3:T$114)))/28</f>
        <v>0.85423214285714322</v>
      </c>
      <c r="U116" s="226">
        <f>+((SUMIF($L$3:$L$114,"e",U$3:U$114)))/28</f>
        <v>0.85423214285714322</v>
      </c>
      <c r="V116" s="73"/>
      <c r="W116" s="73"/>
      <c r="X116" s="73"/>
      <c r="Y116" s="73"/>
    </row>
    <row r="117" spans="1:43" ht="16.5" thickBot="1" x14ac:dyDescent="0.3">
      <c r="Q117" s="76"/>
      <c r="R117" s="76"/>
      <c r="S117" s="76"/>
      <c r="T117" s="76"/>
      <c r="U117" s="73"/>
      <c r="V117" s="73"/>
      <c r="W117" s="73"/>
      <c r="X117" s="73"/>
      <c r="Y117" s="73"/>
    </row>
    <row r="118" spans="1:43" ht="16.5" thickBot="1" x14ac:dyDescent="0.3">
      <c r="Q118" s="526" t="s">
        <v>280</v>
      </c>
      <c r="R118" s="527"/>
      <c r="S118" s="527"/>
      <c r="T118" s="527"/>
      <c r="U118" s="528"/>
      <c r="V118" s="73"/>
      <c r="W118" s="73"/>
      <c r="X118" s="73"/>
      <c r="Y118" s="73"/>
    </row>
    <row r="119" spans="1:43" ht="16.5" thickBot="1" x14ac:dyDescent="0.3">
      <c r="Q119" s="188">
        <f>+Q116/Q115</f>
        <v>0.69248422260470488</v>
      </c>
      <c r="R119" s="188">
        <f>+R116/R115</f>
        <v>0.80771354542751572</v>
      </c>
      <c r="S119" s="188">
        <f>+S116/S115</f>
        <v>0.88103466061481328</v>
      </c>
      <c r="T119" s="188">
        <f>+T116/T115</f>
        <v>0.854232142857143</v>
      </c>
      <c r="U119" s="188">
        <f>+T119</f>
        <v>0.854232142857143</v>
      </c>
      <c r="V119" s="73"/>
      <c r="W119" s="73"/>
      <c r="X119" s="73"/>
      <c r="Y119" s="73"/>
    </row>
    <row r="120" spans="1:43" ht="26.25" thickBot="1" x14ac:dyDescent="0.3">
      <c r="Q120" s="125" t="str">
        <f>+IF(Q119&gt;0.95,"BIEN",IF(Q119&gt;=0.85,"ACEPTABLE",IF(Q119&lt;0.85,"PARA MEJORAR")))</f>
        <v>PARA MEJORAR</v>
      </c>
      <c r="R120" s="125" t="str">
        <f>+IF(R119&gt;0.95,"BIEN",IF(R119&gt;=0.85,"ACEPTABLE",IF(R119&lt;0.85,"PARA MEJORAR")))</f>
        <v>PARA MEJORAR</v>
      </c>
      <c r="S120" s="125" t="str">
        <f>+IF(S119&gt;0.95,"BIEN",IF(S119&gt;=0.85,"ACEPTABLE",IF(S119&lt;0.85,"PARA MEJORAR")))</f>
        <v>ACEPTABLE</v>
      </c>
      <c r="T120" s="126" t="str">
        <f>+IF(T119&gt;0.95,"BIEN",IF(T119&gt;=0.85,"ACEPTABLE",IF(T119&lt;0.85,"PARA MEJORAR")))</f>
        <v>ACEPTABLE</v>
      </c>
      <c r="U120" s="127" t="str">
        <f>+IF(U119&gt;0.95,"BIEN",IF(U119&gt;=0.85,"ACEPTABLE",IF(U119&lt;0.85,"PARA MEJORAR")))</f>
        <v>ACEPTABLE</v>
      </c>
      <c r="V120" s="73"/>
      <c r="W120" s="73"/>
      <c r="X120" s="73"/>
      <c r="Y120" s="73"/>
    </row>
    <row r="121" spans="1:43" ht="53.45" customHeight="1" x14ac:dyDescent="0.25">
      <c r="Q121" s="76"/>
      <c r="R121" s="76"/>
      <c r="S121" s="76"/>
      <c r="T121" s="76"/>
      <c r="U121" s="73"/>
      <c r="V121" s="73"/>
      <c r="W121" s="73"/>
      <c r="X121" s="73"/>
      <c r="Y121" s="73"/>
    </row>
    <row r="122" spans="1:43" ht="53.45" customHeight="1" x14ac:dyDescent="0.25">
      <c r="Q122" s="76"/>
      <c r="R122" s="76"/>
      <c r="S122" s="76"/>
      <c r="T122" s="76"/>
      <c r="U122" s="73"/>
      <c r="V122" s="73"/>
      <c r="W122" s="73"/>
      <c r="X122" s="73"/>
      <c r="Y122" s="73"/>
    </row>
    <row r="123" spans="1:43" ht="53.45" customHeight="1" x14ac:dyDescent="0.25">
      <c r="Q123" s="76"/>
      <c r="R123" s="76"/>
      <c r="S123" s="76"/>
      <c r="T123" s="76"/>
      <c r="U123" s="73"/>
      <c r="V123" s="73"/>
      <c r="W123" s="73"/>
      <c r="X123" s="73"/>
      <c r="Y123" s="73"/>
    </row>
    <row r="124" spans="1:43" ht="53.45" customHeight="1" x14ac:dyDescent="0.25">
      <c r="Q124" s="76"/>
      <c r="R124" s="76"/>
      <c r="S124" s="76"/>
      <c r="T124" s="76"/>
      <c r="U124" s="73"/>
      <c r="V124" s="73"/>
      <c r="W124" s="73"/>
      <c r="X124" s="73"/>
      <c r="Y124" s="73"/>
    </row>
    <row r="125" spans="1:43" ht="53.45" customHeight="1" x14ac:dyDescent="0.25">
      <c r="Q125" s="76"/>
      <c r="R125" s="76"/>
      <c r="S125" s="76"/>
      <c r="T125" s="76"/>
      <c r="U125" s="73"/>
      <c r="V125" s="73"/>
      <c r="W125" s="73"/>
      <c r="X125" s="73"/>
      <c r="Y125" s="73"/>
    </row>
    <row r="126" spans="1:43" ht="53.45" customHeight="1" x14ac:dyDescent="0.25">
      <c r="Q126" s="76"/>
      <c r="R126" s="76"/>
      <c r="S126" s="76"/>
      <c r="T126" s="76"/>
      <c r="U126" s="73"/>
      <c r="V126" s="73"/>
      <c r="W126" s="73"/>
      <c r="X126" s="73"/>
      <c r="Y126" s="73"/>
    </row>
    <row r="127" spans="1:43" ht="53.45" customHeight="1" x14ac:dyDescent="0.25">
      <c r="Q127" s="76"/>
      <c r="R127" s="76"/>
      <c r="S127" s="76"/>
      <c r="T127" s="76"/>
      <c r="U127" s="73"/>
      <c r="V127" s="73"/>
      <c r="W127" s="73"/>
      <c r="X127" s="73"/>
      <c r="Y127" s="73"/>
    </row>
    <row r="128" spans="1:43" ht="53.45" customHeight="1" x14ac:dyDescent="0.25">
      <c r="Q128" s="76"/>
      <c r="R128" s="76"/>
      <c r="S128" s="76"/>
      <c r="T128" s="76"/>
      <c r="U128" s="73"/>
      <c r="V128" s="73"/>
      <c r="W128" s="73"/>
      <c r="X128" s="73"/>
      <c r="Y128" s="73"/>
    </row>
    <row r="129" spans="17:25" ht="53.45" customHeight="1" x14ac:dyDescent="0.25">
      <c r="Q129" s="76"/>
      <c r="R129" s="76"/>
      <c r="S129" s="76"/>
      <c r="T129" s="76"/>
      <c r="U129" s="73"/>
      <c r="V129" s="73"/>
      <c r="W129" s="73"/>
      <c r="X129" s="73"/>
      <c r="Y129" s="73"/>
    </row>
    <row r="130" spans="17:25" ht="53.45" customHeight="1" x14ac:dyDescent="0.25">
      <c r="Q130" s="76"/>
      <c r="R130" s="76"/>
      <c r="S130" s="76"/>
      <c r="T130" s="76"/>
      <c r="U130" s="73"/>
      <c r="V130" s="73"/>
      <c r="W130" s="73"/>
      <c r="X130" s="73"/>
      <c r="Y130" s="73"/>
    </row>
    <row r="131" spans="17:25" ht="53.45" customHeight="1" x14ac:dyDescent="0.25">
      <c r="Q131" s="76"/>
      <c r="R131" s="76"/>
      <c r="S131" s="76"/>
      <c r="T131" s="76"/>
      <c r="U131" s="73"/>
      <c r="V131" s="73"/>
      <c r="W131" s="73"/>
      <c r="X131" s="73"/>
      <c r="Y131" s="73"/>
    </row>
    <row r="132" spans="17:25" ht="53.45" customHeight="1" x14ac:dyDescent="0.25">
      <c r="Q132" s="76"/>
      <c r="R132" s="76"/>
      <c r="S132" s="76"/>
      <c r="T132" s="76"/>
      <c r="U132" s="73"/>
      <c r="V132" s="73"/>
      <c r="W132" s="73"/>
      <c r="X132" s="73"/>
      <c r="Y132" s="73"/>
    </row>
    <row r="133" spans="17:25" ht="53.45" customHeight="1" x14ac:dyDescent="0.25">
      <c r="Q133" s="76"/>
      <c r="R133" s="76"/>
      <c r="S133" s="76"/>
      <c r="T133" s="76"/>
      <c r="U133" s="73"/>
      <c r="V133" s="73"/>
      <c r="W133" s="73"/>
      <c r="X133" s="73"/>
      <c r="Y133" s="73"/>
    </row>
    <row r="134" spans="17:25" ht="53.45" customHeight="1" x14ac:dyDescent="0.25">
      <c r="Q134" s="76"/>
      <c r="R134" s="76"/>
      <c r="S134" s="76"/>
      <c r="T134" s="76"/>
      <c r="U134" s="73"/>
      <c r="V134" s="73"/>
      <c r="W134" s="73"/>
      <c r="X134" s="73"/>
      <c r="Y134" s="73"/>
    </row>
    <row r="135" spans="17:25" ht="53.45" customHeight="1" x14ac:dyDescent="0.25">
      <c r="Q135" s="76"/>
      <c r="R135" s="76"/>
      <c r="S135" s="76"/>
      <c r="T135" s="76"/>
      <c r="U135" s="73"/>
      <c r="V135" s="73"/>
      <c r="W135" s="73"/>
      <c r="X135" s="73"/>
      <c r="Y135" s="73"/>
    </row>
    <row r="136" spans="17:25" ht="53.45" customHeight="1" x14ac:dyDescent="0.25">
      <c r="Q136" s="76"/>
      <c r="R136" s="76"/>
      <c r="S136" s="76"/>
      <c r="T136" s="76"/>
      <c r="U136" s="73"/>
      <c r="V136" s="73"/>
      <c r="W136" s="73"/>
      <c r="X136" s="73"/>
      <c r="Y136" s="73"/>
    </row>
    <row r="137" spans="17:25" ht="53.45" customHeight="1" x14ac:dyDescent="0.25">
      <c r="Q137" s="76"/>
      <c r="R137" s="76"/>
      <c r="S137" s="76"/>
      <c r="T137" s="76"/>
      <c r="U137" s="73"/>
      <c r="V137" s="73"/>
      <c r="W137" s="73"/>
      <c r="X137" s="73"/>
      <c r="Y137" s="73"/>
    </row>
    <row r="138" spans="17:25" ht="53.45" customHeight="1" x14ac:dyDescent="0.25">
      <c r="Q138" s="76"/>
      <c r="R138" s="76"/>
      <c r="S138" s="76"/>
      <c r="T138" s="76"/>
      <c r="U138" s="73"/>
      <c r="V138" s="73"/>
      <c r="W138" s="73"/>
      <c r="X138" s="73"/>
      <c r="Y138" s="73"/>
    </row>
    <row r="139" spans="17:25" ht="53.45" customHeight="1" x14ac:dyDescent="0.25">
      <c r="Q139" s="76"/>
      <c r="R139" s="76"/>
      <c r="S139" s="76"/>
      <c r="T139" s="76"/>
      <c r="U139" s="73"/>
      <c r="V139" s="73"/>
      <c r="W139" s="73"/>
      <c r="X139" s="73"/>
      <c r="Y139" s="73"/>
    </row>
    <row r="140" spans="17:25" ht="53.45" customHeight="1" x14ac:dyDescent="0.25">
      <c r="Q140" s="76"/>
      <c r="R140" s="76"/>
      <c r="S140" s="76"/>
      <c r="T140" s="76"/>
      <c r="U140" s="73"/>
      <c r="V140" s="73"/>
      <c r="W140" s="73"/>
      <c r="X140" s="73"/>
      <c r="Y140" s="73"/>
    </row>
    <row r="141" spans="17:25" ht="53.45" customHeight="1" x14ac:dyDescent="0.25">
      <c r="Q141" s="76"/>
      <c r="R141" s="76"/>
      <c r="S141" s="76"/>
      <c r="T141" s="76"/>
      <c r="U141" s="73"/>
      <c r="V141" s="73"/>
      <c r="W141" s="73"/>
      <c r="X141" s="73"/>
      <c r="Y141" s="73"/>
    </row>
    <row r="142" spans="17:25" ht="53.45" customHeight="1" x14ac:dyDescent="0.25">
      <c r="Q142" s="76"/>
      <c r="R142" s="76"/>
      <c r="S142" s="76"/>
      <c r="T142" s="76"/>
      <c r="U142" s="73"/>
      <c r="V142" s="73"/>
      <c r="W142" s="73"/>
      <c r="X142" s="73"/>
      <c r="Y142" s="73"/>
    </row>
    <row r="143" spans="17:25" ht="53.45" customHeight="1" x14ac:dyDescent="0.25">
      <c r="Q143" s="76"/>
      <c r="R143" s="76"/>
      <c r="S143" s="76"/>
      <c r="T143" s="76"/>
      <c r="U143" s="73"/>
      <c r="V143" s="73"/>
      <c r="W143" s="73"/>
      <c r="X143" s="73"/>
      <c r="Y143" s="73"/>
    </row>
    <row r="144" spans="17:25" ht="53.45" customHeight="1" x14ac:dyDescent="0.25">
      <c r="Q144" s="76"/>
      <c r="R144" s="76"/>
      <c r="S144" s="76"/>
      <c r="T144" s="76"/>
      <c r="U144" s="73"/>
      <c r="V144" s="73"/>
      <c r="W144" s="73"/>
      <c r="X144" s="73"/>
      <c r="Y144" s="73"/>
    </row>
    <row r="145" spans="17:25" ht="53.45" customHeight="1" x14ac:dyDescent="0.25">
      <c r="Q145" s="76"/>
      <c r="R145" s="76"/>
      <c r="S145" s="76"/>
      <c r="T145" s="76"/>
      <c r="U145" s="73"/>
      <c r="V145" s="73"/>
      <c r="W145" s="73"/>
      <c r="X145" s="73"/>
      <c r="Y145" s="73"/>
    </row>
  </sheetData>
  <mergeCells count="369">
    <mergeCell ref="Q118:U118"/>
    <mergeCell ref="V111:V112"/>
    <mergeCell ref="W111:W112"/>
    <mergeCell ref="X111:X112"/>
    <mergeCell ref="Y111:Y112"/>
    <mergeCell ref="J111:J112"/>
    <mergeCell ref="AA97:AA114"/>
    <mergeCell ref="J99:J100"/>
    <mergeCell ref="J101:J102"/>
    <mergeCell ref="V97:V102"/>
    <mergeCell ref="W97:W102"/>
    <mergeCell ref="X97:X102"/>
    <mergeCell ref="J113:J114"/>
    <mergeCell ref="V113:V114"/>
    <mergeCell ref="W113:W114"/>
    <mergeCell ref="X113:X114"/>
    <mergeCell ref="Y113:Y114"/>
    <mergeCell ref="D113:D114"/>
    <mergeCell ref="E113:E114"/>
    <mergeCell ref="F113:F114"/>
    <mergeCell ref="G113:G114"/>
    <mergeCell ref="H113:H114"/>
    <mergeCell ref="I113:I114"/>
    <mergeCell ref="E111:E112"/>
    <mergeCell ref="F111:F112"/>
    <mergeCell ref="G111:G112"/>
    <mergeCell ref="H111:H112"/>
    <mergeCell ref="I111:I112"/>
    <mergeCell ref="I103:I110"/>
    <mergeCell ref="J103:J104"/>
    <mergeCell ref="H97:H102"/>
    <mergeCell ref="I97:I102"/>
    <mergeCell ref="J97:J98"/>
    <mergeCell ref="V103:V110"/>
    <mergeCell ref="W103:W110"/>
    <mergeCell ref="X103:X110"/>
    <mergeCell ref="Y103:Y110"/>
    <mergeCell ref="J105:J106"/>
    <mergeCell ref="J107:J108"/>
    <mergeCell ref="J109:J110"/>
    <mergeCell ref="Y97:Y102"/>
    <mergeCell ref="J91:J92"/>
    <mergeCell ref="AA91:AA92"/>
    <mergeCell ref="J93:J94"/>
    <mergeCell ref="AA93:AA96"/>
    <mergeCell ref="J95:J96"/>
    <mergeCell ref="C97:C114"/>
    <mergeCell ref="D97:D112"/>
    <mergeCell ref="E97:E102"/>
    <mergeCell ref="F97:F102"/>
    <mergeCell ref="G97:G102"/>
    <mergeCell ref="X81:X96"/>
    <mergeCell ref="Y81:Y96"/>
    <mergeCell ref="AA81:AA88"/>
    <mergeCell ref="J83:J84"/>
    <mergeCell ref="G85:G96"/>
    <mergeCell ref="H85:H96"/>
    <mergeCell ref="J85:J86"/>
    <mergeCell ref="J87:J88"/>
    <mergeCell ref="J89:J90"/>
    <mergeCell ref="AA89:AA90"/>
    <mergeCell ref="E103:E110"/>
    <mergeCell ref="F103:F110"/>
    <mergeCell ref="G103:G110"/>
    <mergeCell ref="H103:H110"/>
    <mergeCell ref="AA69:AA70"/>
    <mergeCell ref="C71:C96"/>
    <mergeCell ref="D71:D96"/>
    <mergeCell ref="E71:E76"/>
    <mergeCell ref="F71:F76"/>
    <mergeCell ref="G71:G76"/>
    <mergeCell ref="H71:H76"/>
    <mergeCell ref="I71:I76"/>
    <mergeCell ref="J71:J72"/>
    <mergeCell ref="V71:V76"/>
    <mergeCell ref="I69:I70"/>
    <mergeCell ref="J69:J70"/>
    <mergeCell ref="V69:V70"/>
    <mergeCell ref="W69:W70"/>
    <mergeCell ref="X69:X70"/>
    <mergeCell ref="Y69:Y70"/>
    <mergeCell ref="C57:C70"/>
    <mergeCell ref="D57:D70"/>
    <mergeCell ref="AA71:AA80"/>
    <mergeCell ref="J73:J74"/>
    <mergeCell ref="J75:J76"/>
    <mergeCell ref="E77:E80"/>
    <mergeCell ref="F77:F80"/>
    <mergeCell ref="G77:G80"/>
    <mergeCell ref="Y65:Y66"/>
    <mergeCell ref="Z65:Z114"/>
    <mergeCell ref="Y67:Y68"/>
    <mergeCell ref="W71:W76"/>
    <mergeCell ref="X71:X76"/>
    <mergeCell ref="Y71:Y76"/>
    <mergeCell ref="E69:E70"/>
    <mergeCell ref="F69:F70"/>
    <mergeCell ref="G69:G70"/>
    <mergeCell ref="H69:H70"/>
    <mergeCell ref="H77:H80"/>
    <mergeCell ref="I77:I80"/>
    <mergeCell ref="J77:J78"/>
    <mergeCell ref="V77:V80"/>
    <mergeCell ref="W77:W80"/>
    <mergeCell ref="X77:X80"/>
    <mergeCell ref="Y77:Y80"/>
    <mergeCell ref="J79:J80"/>
    <mergeCell ref="E81:E96"/>
    <mergeCell ref="F81:F96"/>
    <mergeCell ref="I81:I96"/>
    <mergeCell ref="J81:J82"/>
    <mergeCell ref="V81:V96"/>
    <mergeCell ref="W81:W96"/>
    <mergeCell ref="H67:H68"/>
    <mergeCell ref="I67:I68"/>
    <mergeCell ref="J67:J68"/>
    <mergeCell ref="V67:V68"/>
    <mergeCell ref="W67:W68"/>
    <mergeCell ref="X67:X68"/>
    <mergeCell ref="J65:J66"/>
    <mergeCell ref="V65:V66"/>
    <mergeCell ref="W65:W66"/>
    <mergeCell ref="X65:X66"/>
    <mergeCell ref="Z57:Z64"/>
    <mergeCell ref="AA57:AA64"/>
    <mergeCell ref="J59:J60"/>
    <mergeCell ref="J61:J62"/>
    <mergeCell ref="J63:J64"/>
    <mergeCell ref="E65:E66"/>
    <mergeCell ref="F65:F66"/>
    <mergeCell ref="G65:G66"/>
    <mergeCell ref="H65:H66"/>
    <mergeCell ref="I65:I66"/>
    <mergeCell ref="I57:I64"/>
    <mergeCell ref="J57:J58"/>
    <mergeCell ref="V57:V64"/>
    <mergeCell ref="W57:W64"/>
    <mergeCell ref="X57:X64"/>
    <mergeCell ref="Y57:Y64"/>
    <mergeCell ref="E57:E64"/>
    <mergeCell ref="F57:F64"/>
    <mergeCell ref="G57:G64"/>
    <mergeCell ref="H57:H64"/>
    <mergeCell ref="AA65:AA68"/>
    <mergeCell ref="E67:E68"/>
    <mergeCell ref="F67:F68"/>
    <mergeCell ref="G67:G68"/>
    <mergeCell ref="AA53:AA56"/>
    <mergeCell ref="AC53:AC56"/>
    <mergeCell ref="J55:J56"/>
    <mergeCell ref="AA49:AA52"/>
    <mergeCell ref="J51:J52"/>
    <mergeCell ref="D53:D56"/>
    <mergeCell ref="E53:E56"/>
    <mergeCell ref="F53:F56"/>
    <mergeCell ref="G53:G56"/>
    <mergeCell ref="H53:H56"/>
    <mergeCell ref="I53:I56"/>
    <mergeCell ref="J53:J54"/>
    <mergeCell ref="V53:V56"/>
    <mergeCell ref="I49:I52"/>
    <mergeCell ref="J49:J50"/>
    <mergeCell ref="V49:V52"/>
    <mergeCell ref="W49:W52"/>
    <mergeCell ref="X49:X52"/>
    <mergeCell ref="Y49:Y52"/>
    <mergeCell ref="J43:J44"/>
    <mergeCell ref="J45:J46"/>
    <mergeCell ref="V45:V48"/>
    <mergeCell ref="W45:W48"/>
    <mergeCell ref="X45:X48"/>
    <mergeCell ref="Y45:Y48"/>
    <mergeCell ref="J47:J48"/>
    <mergeCell ref="C49:C56"/>
    <mergeCell ref="D49:D52"/>
    <mergeCell ref="E49:E52"/>
    <mergeCell ref="F49:F52"/>
    <mergeCell ref="G49:G52"/>
    <mergeCell ref="H49:H52"/>
    <mergeCell ref="D45:D48"/>
    <mergeCell ref="E45:E48"/>
    <mergeCell ref="F45:F48"/>
    <mergeCell ref="G45:G48"/>
    <mergeCell ref="H45:H48"/>
    <mergeCell ref="I45:I48"/>
    <mergeCell ref="W53:W56"/>
    <mergeCell ref="X53:X56"/>
    <mergeCell ref="Y53:Y56"/>
    <mergeCell ref="Y29:Y32"/>
    <mergeCell ref="AA29:AA38"/>
    <mergeCell ref="J31:J32"/>
    <mergeCell ref="D39:D44"/>
    <mergeCell ref="E39:E44"/>
    <mergeCell ref="F39:F44"/>
    <mergeCell ref="G39:G44"/>
    <mergeCell ref="H39:H44"/>
    <mergeCell ref="I39:I44"/>
    <mergeCell ref="I33:I38"/>
    <mergeCell ref="J33:J34"/>
    <mergeCell ref="V33:V38"/>
    <mergeCell ref="D33:D38"/>
    <mergeCell ref="E33:E38"/>
    <mergeCell ref="F33:F38"/>
    <mergeCell ref="G33:G38"/>
    <mergeCell ref="H33:H38"/>
    <mergeCell ref="J39:J40"/>
    <mergeCell ref="V39:V44"/>
    <mergeCell ref="W39:W44"/>
    <mergeCell ref="X39:X44"/>
    <mergeCell ref="Y39:Y44"/>
    <mergeCell ref="AA39:AA48"/>
    <mergeCell ref="J41:J42"/>
    <mergeCell ref="I23:I26"/>
    <mergeCell ref="AA27:AA28"/>
    <mergeCell ref="C29:C48"/>
    <mergeCell ref="D29:D32"/>
    <mergeCell ref="E29:E32"/>
    <mergeCell ref="F29:F32"/>
    <mergeCell ref="G29:G32"/>
    <mergeCell ref="H29:H32"/>
    <mergeCell ref="I29:I32"/>
    <mergeCell ref="J29:J30"/>
    <mergeCell ref="V29:V32"/>
    <mergeCell ref="I27:I28"/>
    <mergeCell ref="J27:J28"/>
    <mergeCell ref="V27:V28"/>
    <mergeCell ref="W27:W28"/>
    <mergeCell ref="X27:X28"/>
    <mergeCell ref="Y27:Y28"/>
    <mergeCell ref="W33:W38"/>
    <mergeCell ref="X33:X38"/>
    <mergeCell ref="Y33:Y38"/>
    <mergeCell ref="J35:J36"/>
    <mergeCell ref="J37:J38"/>
    <mergeCell ref="W29:W32"/>
    <mergeCell ref="X29:X32"/>
    <mergeCell ref="D27:D28"/>
    <mergeCell ref="E27:E28"/>
    <mergeCell ref="F27:F28"/>
    <mergeCell ref="G27:G28"/>
    <mergeCell ref="H27:H28"/>
    <mergeCell ref="D23:D26"/>
    <mergeCell ref="E23:E26"/>
    <mergeCell ref="F23:F26"/>
    <mergeCell ref="G23:G26"/>
    <mergeCell ref="H23:H26"/>
    <mergeCell ref="X21:X22"/>
    <mergeCell ref="Y21:Y22"/>
    <mergeCell ref="J23:J24"/>
    <mergeCell ref="V23:V26"/>
    <mergeCell ref="W23:W26"/>
    <mergeCell ref="X23:X26"/>
    <mergeCell ref="Y23:Y26"/>
    <mergeCell ref="AA23:AA26"/>
    <mergeCell ref="J25:J26"/>
    <mergeCell ref="C19:C28"/>
    <mergeCell ref="D19:D20"/>
    <mergeCell ref="E19:E20"/>
    <mergeCell ref="F19:F20"/>
    <mergeCell ref="G19:G20"/>
    <mergeCell ref="H19:H20"/>
    <mergeCell ref="I19:I20"/>
    <mergeCell ref="D15:D18"/>
    <mergeCell ref="AA19:AA22"/>
    <mergeCell ref="D21:D22"/>
    <mergeCell ref="E21:E22"/>
    <mergeCell ref="F21:F22"/>
    <mergeCell ref="G21:G22"/>
    <mergeCell ref="H21:H22"/>
    <mergeCell ref="I21:I22"/>
    <mergeCell ref="J21:J22"/>
    <mergeCell ref="V21:V22"/>
    <mergeCell ref="W21:W22"/>
    <mergeCell ref="J19:J20"/>
    <mergeCell ref="V19:V20"/>
    <mergeCell ref="W19:W20"/>
    <mergeCell ref="X19:X20"/>
    <mergeCell ref="Y19:Y20"/>
    <mergeCell ref="Z19:Z56"/>
    <mergeCell ref="W15:W16"/>
    <mergeCell ref="X15:X16"/>
    <mergeCell ref="Y15:Y16"/>
    <mergeCell ref="E17:E18"/>
    <mergeCell ref="F17:F18"/>
    <mergeCell ref="G17:G18"/>
    <mergeCell ref="H17:H18"/>
    <mergeCell ref="I17:I18"/>
    <mergeCell ref="J17:J18"/>
    <mergeCell ref="V17:V18"/>
    <mergeCell ref="E15:E16"/>
    <mergeCell ref="F15:F16"/>
    <mergeCell ref="G15:G16"/>
    <mergeCell ref="H15:H16"/>
    <mergeCell ref="I15:I16"/>
    <mergeCell ref="W17:W18"/>
    <mergeCell ref="X17:X18"/>
    <mergeCell ref="Y17:Y18"/>
    <mergeCell ref="F11:F12"/>
    <mergeCell ref="G11:G12"/>
    <mergeCell ref="H11:H12"/>
    <mergeCell ref="I11:I12"/>
    <mergeCell ref="AA11:AA18"/>
    <mergeCell ref="D13:D14"/>
    <mergeCell ref="E13:E14"/>
    <mergeCell ref="F13:F14"/>
    <mergeCell ref="G13:G14"/>
    <mergeCell ref="H13:H14"/>
    <mergeCell ref="I13:I14"/>
    <mergeCell ref="J13:J14"/>
    <mergeCell ref="V13:V14"/>
    <mergeCell ref="W13:W14"/>
    <mergeCell ref="J11:J12"/>
    <mergeCell ref="V11:V12"/>
    <mergeCell ref="W11:W12"/>
    <mergeCell ref="X11:X12"/>
    <mergeCell ref="Y11:Y12"/>
    <mergeCell ref="Z11:Z18"/>
    <mergeCell ref="X13:X14"/>
    <mergeCell ref="Y13:Y14"/>
    <mergeCell ref="J15:J16"/>
    <mergeCell ref="V15:V16"/>
    <mergeCell ref="W3:W6"/>
    <mergeCell ref="X3:X6"/>
    <mergeCell ref="Z7:Z8"/>
    <mergeCell ref="AA7:AA8"/>
    <mergeCell ref="D9:D12"/>
    <mergeCell ref="E9:E10"/>
    <mergeCell ref="F9:F10"/>
    <mergeCell ref="G9:G10"/>
    <mergeCell ref="H9:H10"/>
    <mergeCell ref="I9:I10"/>
    <mergeCell ref="J9:J10"/>
    <mergeCell ref="V9:V10"/>
    <mergeCell ref="I7:I8"/>
    <mergeCell ref="J7:J8"/>
    <mergeCell ref="V7:V8"/>
    <mergeCell ref="W7:W8"/>
    <mergeCell ref="X7:X8"/>
    <mergeCell ref="Y7:Y8"/>
    <mergeCell ref="W9:W10"/>
    <mergeCell ref="X9:X10"/>
    <mergeCell ref="Y9:Y10"/>
    <mergeCell ref="Z9:Z10"/>
    <mergeCell ref="AA9:AA10"/>
    <mergeCell ref="E11:E12"/>
    <mergeCell ref="B1:C1"/>
    <mergeCell ref="E1:AB1"/>
    <mergeCell ref="K2:L2"/>
    <mergeCell ref="A3:A114"/>
    <mergeCell ref="B3:B114"/>
    <mergeCell ref="C3:C18"/>
    <mergeCell ref="D3:D6"/>
    <mergeCell ref="E3:E6"/>
    <mergeCell ref="F3:F6"/>
    <mergeCell ref="G3:G6"/>
    <mergeCell ref="Y3:Y6"/>
    <mergeCell ref="Z3:Z6"/>
    <mergeCell ref="AA3:AA6"/>
    <mergeCell ref="AB3:AB114"/>
    <mergeCell ref="J5:J6"/>
    <mergeCell ref="D7:D8"/>
    <mergeCell ref="E7:E8"/>
    <mergeCell ref="F7:F8"/>
    <mergeCell ref="G7:G8"/>
    <mergeCell ref="H7:H8"/>
    <mergeCell ref="H3:H6"/>
    <mergeCell ref="I3:I6"/>
    <mergeCell ref="J3:J4"/>
    <mergeCell ref="V3:V6"/>
  </mergeCells>
  <conditionalFormatting sqref="Q120:T120">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4E4B-D6B7-47FC-A274-A07CE090F5E0}">
  <sheetPr>
    <tabColor theme="0"/>
  </sheetPr>
  <dimension ref="A1:AN164"/>
  <sheetViews>
    <sheetView zoomScale="71" zoomScaleNormal="71" zoomScaleSheetLayoutView="70" workbookViewId="0">
      <pane xSplit="6" ySplit="2" topLeftCell="G66" activePane="bottomRight" state="frozen"/>
      <selection pane="topRight" activeCell="G1" sqref="G1"/>
      <selection pane="bottomLeft" activeCell="A3" sqref="A3"/>
      <selection pane="bottomRight" activeCell="I73" sqref="I73"/>
    </sheetView>
  </sheetViews>
  <sheetFormatPr baseColWidth="10" defaultColWidth="12.42578125" defaultRowHeight="15.75" x14ac:dyDescent="0.25"/>
  <cols>
    <col min="1" max="1" width="15.5703125" style="192" customWidth="1"/>
    <col min="2" max="2" width="23.85546875" style="192" customWidth="1"/>
    <col min="3" max="3" width="25.85546875" style="192" customWidth="1"/>
    <col min="4" max="4" width="28.140625" style="192" customWidth="1"/>
    <col min="5" max="5" width="38.28515625" style="192" customWidth="1"/>
    <col min="6" max="6" width="11.42578125" style="192" customWidth="1"/>
    <col min="7" max="7" width="29.28515625" style="297" customWidth="1"/>
    <col min="8" max="8" width="20.5703125" style="297" customWidth="1"/>
    <col min="9" max="9" width="11.5703125" style="192" customWidth="1"/>
    <col min="10" max="10" width="47.28515625" style="297" customWidth="1"/>
    <col min="11" max="11" width="12.42578125" style="192"/>
    <col min="12" max="12" width="5.28515625" style="192" customWidth="1"/>
    <col min="13" max="13" width="9.7109375" style="192" customWidth="1"/>
    <col min="14" max="14" width="9.28515625" style="192" customWidth="1"/>
    <col min="15" max="15" width="10.140625" style="192" customWidth="1"/>
    <col min="16" max="16" width="10" style="192" customWidth="1"/>
    <col min="17" max="17" width="10" style="8" customWidth="1"/>
    <col min="18" max="18" width="10.42578125" style="8" bestFit="1" customWidth="1"/>
    <col min="19" max="25" width="10" style="8" customWidth="1"/>
    <col min="26" max="26" width="12.42578125" style="191"/>
    <col min="27" max="27" width="18.7109375" style="191" customWidth="1"/>
    <col min="28" max="28" width="16.7109375" style="191" customWidth="1"/>
    <col min="29" max="40" width="12.42578125" style="191"/>
    <col min="41" max="16384" width="12.42578125" style="192"/>
  </cols>
  <sheetData>
    <row r="1" spans="1:28" ht="39.4" customHeight="1" x14ac:dyDescent="0.25">
      <c r="A1" s="19" t="s">
        <v>0</v>
      </c>
      <c r="B1" s="777" t="s">
        <v>1</v>
      </c>
      <c r="C1" s="778"/>
      <c r="D1" s="19" t="s">
        <v>624</v>
      </c>
      <c r="E1" s="779"/>
      <c r="F1" s="779"/>
      <c r="G1" s="779"/>
      <c r="H1" s="779"/>
      <c r="I1" s="779"/>
      <c r="J1" s="779"/>
      <c r="K1" s="779"/>
      <c r="L1" s="779"/>
      <c r="M1" s="779"/>
      <c r="N1" s="779"/>
      <c r="O1" s="779"/>
      <c r="P1" s="779"/>
      <c r="Q1" s="779"/>
      <c r="R1" s="779"/>
      <c r="S1" s="779"/>
      <c r="T1" s="779"/>
      <c r="U1" s="779"/>
      <c r="V1" s="779"/>
      <c r="W1" s="779"/>
      <c r="X1" s="779"/>
      <c r="Y1" s="779"/>
      <c r="Z1" s="779"/>
      <c r="AA1" s="779"/>
      <c r="AB1" s="779"/>
    </row>
    <row r="2" spans="1:28" ht="66" customHeight="1" x14ac:dyDescent="0.25">
      <c r="A2" s="260" t="s">
        <v>2</v>
      </c>
      <c r="B2" s="261" t="s">
        <v>3</v>
      </c>
      <c r="C2" s="261" t="s">
        <v>144</v>
      </c>
      <c r="D2" s="20" t="s">
        <v>391</v>
      </c>
      <c r="E2" s="262" t="s">
        <v>5</v>
      </c>
      <c r="F2" s="195" t="s">
        <v>145</v>
      </c>
      <c r="G2" s="263" t="s">
        <v>7</v>
      </c>
      <c r="H2" s="263" t="s">
        <v>8</v>
      </c>
      <c r="I2" s="264" t="s">
        <v>9</v>
      </c>
      <c r="J2" s="263" t="s">
        <v>10</v>
      </c>
      <c r="K2" s="780" t="s">
        <v>11</v>
      </c>
      <c r="L2" s="781"/>
      <c r="M2" s="265">
        <v>45352</v>
      </c>
      <c r="N2" s="265">
        <v>45444</v>
      </c>
      <c r="O2" s="265">
        <v>45536</v>
      </c>
      <c r="P2" s="265">
        <v>45627</v>
      </c>
      <c r="Q2" s="49" t="s">
        <v>12</v>
      </c>
      <c r="R2" s="49" t="s">
        <v>13</v>
      </c>
      <c r="S2" s="49" t="s">
        <v>14</v>
      </c>
      <c r="T2" s="49" t="s">
        <v>15</v>
      </c>
      <c r="U2" s="49" t="s">
        <v>16</v>
      </c>
      <c r="V2" s="49" t="s">
        <v>17</v>
      </c>
      <c r="W2" s="49" t="s">
        <v>18</v>
      </c>
      <c r="X2" s="49" t="s">
        <v>19</v>
      </c>
      <c r="Y2" s="49" t="s">
        <v>20</v>
      </c>
      <c r="Z2" s="29" t="s">
        <v>28</v>
      </c>
      <c r="AA2" s="30" t="s">
        <v>21</v>
      </c>
      <c r="AB2" s="31" t="s">
        <v>22</v>
      </c>
    </row>
    <row r="3" spans="1:28" ht="49.9" customHeight="1" x14ac:dyDescent="0.25">
      <c r="A3" s="782"/>
      <c r="B3" s="785" t="s">
        <v>872</v>
      </c>
      <c r="C3" s="788" t="s">
        <v>625</v>
      </c>
      <c r="D3" s="790" t="s">
        <v>626</v>
      </c>
      <c r="E3" s="792" t="s">
        <v>627</v>
      </c>
      <c r="F3" s="793">
        <v>57</v>
      </c>
      <c r="G3" s="794" t="s">
        <v>628</v>
      </c>
      <c r="H3" s="794" t="s">
        <v>629</v>
      </c>
      <c r="I3" s="804">
        <f>+MAX(V3:Y8)</f>
        <v>0.4375</v>
      </c>
      <c r="J3" s="798" t="s">
        <v>630</v>
      </c>
      <c r="K3" s="267">
        <v>0.25</v>
      </c>
      <c r="L3" s="268" t="s">
        <v>23</v>
      </c>
      <c r="M3" s="269">
        <v>0</v>
      </c>
      <c r="N3" s="269">
        <v>0.4</v>
      </c>
      <c r="O3" s="269">
        <v>1</v>
      </c>
      <c r="P3" s="269">
        <v>1</v>
      </c>
      <c r="Q3" s="6">
        <f t="shared" ref="Q3:Q66" si="0">+SUM(M3:M3)*K3</f>
        <v>0</v>
      </c>
      <c r="R3" s="6">
        <f t="shared" ref="R3:R66" si="1">+SUM(N3:N3)*K3</f>
        <v>0.1</v>
      </c>
      <c r="S3" s="6">
        <f t="shared" ref="S3:S66" si="2">+SUM(O3:O3)*K3</f>
        <v>0.25</v>
      </c>
      <c r="T3" s="6">
        <f t="shared" ref="T3:T66" si="3">+SUM(P3:P3)*K3</f>
        <v>0.25</v>
      </c>
      <c r="U3" s="50">
        <f t="shared" ref="U3:U66" si="4">+MAX(Q3:T3)</f>
        <v>0.25</v>
      </c>
      <c r="V3" s="430">
        <f>+Q4+Q6+Q8</f>
        <v>0</v>
      </c>
      <c r="W3" s="430">
        <f>+R4+R6+R8</f>
        <v>0.1875</v>
      </c>
      <c r="X3" s="430">
        <f>+S4+S6+S8</f>
        <v>0.4375</v>
      </c>
      <c r="Y3" s="430">
        <f>+T4+T6+T8</f>
        <v>0.4375</v>
      </c>
      <c r="Z3" s="814" t="s">
        <v>435</v>
      </c>
      <c r="AA3" s="816" t="s">
        <v>631</v>
      </c>
      <c r="AB3" s="796" t="s">
        <v>632</v>
      </c>
    </row>
    <row r="4" spans="1:28" ht="49.9" customHeight="1" x14ac:dyDescent="0.25">
      <c r="A4" s="783"/>
      <c r="B4" s="786"/>
      <c r="C4" s="789"/>
      <c r="D4" s="791"/>
      <c r="E4" s="792"/>
      <c r="F4" s="792"/>
      <c r="G4" s="795"/>
      <c r="H4" s="795"/>
      <c r="I4" s="792"/>
      <c r="J4" s="799"/>
      <c r="K4" s="270">
        <v>0.25</v>
      </c>
      <c r="L4" s="271" t="s">
        <v>24</v>
      </c>
      <c r="M4" s="272">
        <v>0</v>
      </c>
      <c r="N4" s="272">
        <v>0.35</v>
      </c>
      <c r="O4" s="276">
        <v>0.35</v>
      </c>
      <c r="P4" s="272">
        <v>0.35</v>
      </c>
      <c r="Q4" s="59">
        <f t="shared" si="0"/>
        <v>0</v>
      </c>
      <c r="R4" s="59">
        <f t="shared" si="1"/>
        <v>8.7499999999999994E-2</v>
      </c>
      <c r="S4" s="59">
        <f t="shared" si="2"/>
        <v>8.7499999999999994E-2</v>
      </c>
      <c r="T4" s="59">
        <f t="shared" si="3"/>
        <v>8.7499999999999994E-2</v>
      </c>
      <c r="U4" s="60">
        <f t="shared" si="4"/>
        <v>8.7499999999999994E-2</v>
      </c>
      <c r="V4" s="431"/>
      <c r="W4" s="431"/>
      <c r="X4" s="431"/>
      <c r="Y4" s="431"/>
      <c r="Z4" s="815"/>
      <c r="AA4" s="817"/>
      <c r="AB4" s="796"/>
    </row>
    <row r="5" spans="1:28" ht="49.9" customHeight="1" x14ac:dyDescent="0.25">
      <c r="A5" s="783"/>
      <c r="B5" s="786"/>
      <c r="C5" s="789"/>
      <c r="D5" s="791"/>
      <c r="E5" s="792"/>
      <c r="F5" s="792"/>
      <c r="G5" s="795"/>
      <c r="H5" s="795"/>
      <c r="I5" s="792"/>
      <c r="J5" s="798" t="s">
        <v>633</v>
      </c>
      <c r="K5" s="267">
        <v>0.5</v>
      </c>
      <c r="L5" s="268" t="s">
        <v>23</v>
      </c>
      <c r="M5" s="269">
        <v>0</v>
      </c>
      <c r="N5" s="269">
        <v>0.2</v>
      </c>
      <c r="O5" s="269">
        <v>0.8</v>
      </c>
      <c r="P5" s="269">
        <v>1</v>
      </c>
      <c r="Q5" s="6">
        <f t="shared" si="0"/>
        <v>0</v>
      </c>
      <c r="R5" s="6">
        <f t="shared" si="1"/>
        <v>0.1</v>
      </c>
      <c r="S5" s="6">
        <f t="shared" si="2"/>
        <v>0.4</v>
      </c>
      <c r="T5" s="6">
        <f t="shared" si="3"/>
        <v>0.5</v>
      </c>
      <c r="U5" s="50">
        <f t="shared" si="4"/>
        <v>0.5</v>
      </c>
      <c r="V5" s="431"/>
      <c r="W5" s="431"/>
      <c r="X5" s="431"/>
      <c r="Y5" s="431"/>
      <c r="Z5" s="815"/>
      <c r="AA5" s="817"/>
      <c r="AB5" s="796"/>
    </row>
    <row r="6" spans="1:28" ht="49.9" customHeight="1" x14ac:dyDescent="0.25">
      <c r="A6" s="783"/>
      <c r="B6" s="786"/>
      <c r="C6" s="789"/>
      <c r="D6" s="791"/>
      <c r="E6" s="792"/>
      <c r="F6" s="792"/>
      <c r="G6" s="795"/>
      <c r="H6" s="795"/>
      <c r="I6" s="792"/>
      <c r="J6" s="799"/>
      <c r="K6" s="270">
        <v>0.5</v>
      </c>
      <c r="L6" s="271" t="s">
        <v>24</v>
      </c>
      <c r="M6" s="272">
        <v>0</v>
      </c>
      <c r="N6" s="272">
        <v>0.2</v>
      </c>
      <c r="O6" s="276">
        <v>0.7</v>
      </c>
      <c r="P6" s="272">
        <v>0.7</v>
      </c>
      <c r="Q6" s="59">
        <f t="shared" si="0"/>
        <v>0</v>
      </c>
      <c r="R6" s="59">
        <f t="shared" si="1"/>
        <v>0.1</v>
      </c>
      <c r="S6" s="59">
        <f t="shared" si="2"/>
        <v>0.35</v>
      </c>
      <c r="T6" s="59">
        <f t="shared" si="3"/>
        <v>0.35</v>
      </c>
      <c r="U6" s="60">
        <f t="shared" si="4"/>
        <v>0.35</v>
      </c>
      <c r="V6" s="431"/>
      <c r="W6" s="431"/>
      <c r="X6" s="431"/>
      <c r="Y6" s="431"/>
      <c r="Z6" s="815"/>
      <c r="AA6" s="817"/>
      <c r="AB6" s="796"/>
    </row>
    <row r="7" spans="1:28" ht="49.9" customHeight="1" x14ac:dyDescent="0.25">
      <c r="A7" s="783"/>
      <c r="B7" s="786"/>
      <c r="C7" s="789"/>
      <c r="D7" s="791"/>
      <c r="E7" s="792"/>
      <c r="F7" s="792"/>
      <c r="G7" s="795"/>
      <c r="H7" s="795"/>
      <c r="I7" s="792"/>
      <c r="J7" s="800" t="s">
        <v>634</v>
      </c>
      <c r="K7" s="273">
        <v>0.25</v>
      </c>
      <c r="L7" s="268" t="s">
        <v>23</v>
      </c>
      <c r="M7" s="274">
        <v>0</v>
      </c>
      <c r="N7" s="274">
        <v>0</v>
      </c>
      <c r="O7" s="274">
        <v>0</v>
      </c>
      <c r="P7" s="274">
        <v>1</v>
      </c>
      <c r="Q7" s="6">
        <f t="shared" si="0"/>
        <v>0</v>
      </c>
      <c r="R7" s="6">
        <f t="shared" si="1"/>
        <v>0</v>
      </c>
      <c r="S7" s="6">
        <f t="shared" si="2"/>
        <v>0</v>
      </c>
      <c r="T7" s="6">
        <f t="shared" si="3"/>
        <v>0.25</v>
      </c>
      <c r="U7" s="50">
        <f t="shared" si="4"/>
        <v>0.25</v>
      </c>
      <c r="V7" s="431"/>
      <c r="W7" s="431"/>
      <c r="X7" s="431"/>
      <c r="Y7" s="431"/>
      <c r="Z7" s="815"/>
      <c r="AA7" s="817"/>
      <c r="AB7" s="796"/>
    </row>
    <row r="8" spans="1:28" ht="49.9" customHeight="1" x14ac:dyDescent="0.25">
      <c r="A8" s="783"/>
      <c r="B8" s="786"/>
      <c r="C8" s="789"/>
      <c r="D8" s="791"/>
      <c r="E8" s="792"/>
      <c r="F8" s="792"/>
      <c r="G8" s="795"/>
      <c r="H8" s="795"/>
      <c r="I8" s="792"/>
      <c r="J8" s="801"/>
      <c r="K8" s="270">
        <v>0.25</v>
      </c>
      <c r="L8" s="271" t="s">
        <v>24</v>
      </c>
      <c r="M8" s="272">
        <v>0</v>
      </c>
      <c r="N8" s="272">
        <v>0</v>
      </c>
      <c r="O8" s="276">
        <v>0</v>
      </c>
      <c r="P8" s="272">
        <v>0</v>
      </c>
      <c r="Q8" s="59">
        <f t="shared" si="0"/>
        <v>0</v>
      </c>
      <c r="R8" s="59">
        <f t="shared" si="1"/>
        <v>0</v>
      </c>
      <c r="S8" s="59">
        <f t="shared" si="2"/>
        <v>0</v>
      </c>
      <c r="T8" s="59">
        <f t="shared" si="3"/>
        <v>0</v>
      </c>
      <c r="U8" s="60">
        <f t="shared" si="4"/>
        <v>0</v>
      </c>
      <c r="V8" s="431"/>
      <c r="W8" s="431"/>
      <c r="X8" s="431"/>
      <c r="Y8" s="431"/>
      <c r="Z8" s="815"/>
      <c r="AA8" s="817"/>
      <c r="AB8" s="796"/>
    </row>
    <row r="9" spans="1:28" ht="49.9" customHeight="1" x14ac:dyDescent="0.25">
      <c r="A9" s="783"/>
      <c r="B9" s="786"/>
      <c r="C9" s="789"/>
      <c r="D9" s="805" t="s">
        <v>635</v>
      </c>
      <c r="E9" s="808" t="s">
        <v>636</v>
      </c>
      <c r="F9" s="810">
        <v>58</v>
      </c>
      <c r="G9" s="794" t="s">
        <v>637</v>
      </c>
      <c r="H9" s="794" t="s">
        <v>638</v>
      </c>
      <c r="I9" s="804">
        <f>+MAX(V9:Y14)</f>
        <v>0.59499999999999997</v>
      </c>
      <c r="J9" s="802" t="s">
        <v>639</v>
      </c>
      <c r="K9" s="55">
        <v>0.2</v>
      </c>
      <c r="L9" s="275" t="s">
        <v>23</v>
      </c>
      <c r="M9" s="269">
        <v>0.1</v>
      </c>
      <c r="N9" s="269">
        <v>0.8</v>
      </c>
      <c r="O9" s="269">
        <v>1</v>
      </c>
      <c r="P9" s="269">
        <v>1</v>
      </c>
      <c r="Q9" s="6">
        <f t="shared" si="0"/>
        <v>2.0000000000000004E-2</v>
      </c>
      <c r="R9" s="6">
        <f t="shared" si="1"/>
        <v>0.16000000000000003</v>
      </c>
      <c r="S9" s="6">
        <f t="shared" si="2"/>
        <v>0.2</v>
      </c>
      <c r="T9" s="6">
        <f t="shared" si="3"/>
        <v>0.2</v>
      </c>
      <c r="U9" s="50">
        <f t="shared" si="4"/>
        <v>0.2</v>
      </c>
      <c r="V9" s="430">
        <f>+Q10+Q12+Q14</f>
        <v>0.05</v>
      </c>
      <c r="W9" s="430">
        <f>+R10+R12+R14</f>
        <v>0.255</v>
      </c>
      <c r="X9" s="430">
        <f>+S10+S12+S14</f>
        <v>0.47500000000000003</v>
      </c>
      <c r="Y9" s="430">
        <f>+T10+T12+T14</f>
        <v>0.59499999999999997</v>
      </c>
      <c r="Z9" s="820" t="s">
        <v>101</v>
      </c>
      <c r="AA9" s="821" t="s">
        <v>640</v>
      </c>
      <c r="AB9" s="796"/>
    </row>
    <row r="10" spans="1:28" ht="49.9" customHeight="1" x14ac:dyDescent="0.25">
      <c r="A10" s="783"/>
      <c r="B10" s="786"/>
      <c r="C10" s="789"/>
      <c r="D10" s="806"/>
      <c r="E10" s="795"/>
      <c r="F10" s="811"/>
      <c r="G10" s="795"/>
      <c r="H10" s="795"/>
      <c r="I10" s="792"/>
      <c r="J10" s="803"/>
      <c r="K10" s="68">
        <v>0.2</v>
      </c>
      <c r="L10" s="271" t="s">
        <v>24</v>
      </c>
      <c r="M10" s="276">
        <v>0.1</v>
      </c>
      <c r="N10" s="276">
        <v>0.8</v>
      </c>
      <c r="O10" s="276">
        <v>0.9</v>
      </c>
      <c r="P10" s="276">
        <v>1</v>
      </c>
      <c r="Q10" s="59">
        <f t="shared" si="0"/>
        <v>2.0000000000000004E-2</v>
      </c>
      <c r="R10" s="59">
        <f t="shared" si="1"/>
        <v>0.16000000000000003</v>
      </c>
      <c r="S10" s="59">
        <f t="shared" si="2"/>
        <v>0.18000000000000002</v>
      </c>
      <c r="T10" s="59">
        <f t="shared" si="3"/>
        <v>0.2</v>
      </c>
      <c r="U10" s="60">
        <f t="shared" si="4"/>
        <v>0.2</v>
      </c>
      <c r="V10" s="431"/>
      <c r="W10" s="431"/>
      <c r="X10" s="431"/>
      <c r="Y10" s="431"/>
      <c r="Z10" s="815"/>
      <c r="AA10" s="817"/>
      <c r="AB10" s="796"/>
    </row>
    <row r="11" spans="1:28" ht="49.9" customHeight="1" x14ac:dyDescent="0.25">
      <c r="A11" s="783"/>
      <c r="B11" s="786"/>
      <c r="C11" s="789"/>
      <c r="D11" s="806"/>
      <c r="E11" s="795"/>
      <c r="F11" s="811"/>
      <c r="G11" s="795"/>
      <c r="H11" s="795"/>
      <c r="I11" s="792"/>
      <c r="J11" s="802" t="s">
        <v>641</v>
      </c>
      <c r="K11" s="55">
        <v>0.3</v>
      </c>
      <c r="L11" s="275" t="s">
        <v>23</v>
      </c>
      <c r="M11" s="277">
        <v>0.1</v>
      </c>
      <c r="N11" s="277">
        <v>0.6</v>
      </c>
      <c r="O11" s="277">
        <v>1</v>
      </c>
      <c r="P11" s="277">
        <v>1</v>
      </c>
      <c r="Q11" s="6">
        <f t="shared" si="0"/>
        <v>0.03</v>
      </c>
      <c r="R11" s="6">
        <f t="shared" si="1"/>
        <v>0.18</v>
      </c>
      <c r="S11" s="6">
        <f t="shared" si="2"/>
        <v>0.3</v>
      </c>
      <c r="T11" s="6">
        <f t="shared" si="3"/>
        <v>0.3</v>
      </c>
      <c r="U11" s="50">
        <f t="shared" si="4"/>
        <v>0.3</v>
      </c>
      <c r="V11" s="431"/>
      <c r="W11" s="431"/>
      <c r="X11" s="431"/>
      <c r="Y11" s="431"/>
      <c r="Z11" s="815"/>
      <c r="AA11" s="817"/>
      <c r="AB11" s="796"/>
    </row>
    <row r="12" spans="1:28" ht="49.9" customHeight="1" x14ac:dyDescent="0.25">
      <c r="A12" s="783"/>
      <c r="B12" s="786"/>
      <c r="C12" s="789"/>
      <c r="D12" s="806"/>
      <c r="E12" s="795"/>
      <c r="F12" s="811"/>
      <c r="G12" s="795"/>
      <c r="H12" s="795"/>
      <c r="I12" s="792"/>
      <c r="J12" s="803"/>
      <c r="K12" s="68">
        <v>0.3</v>
      </c>
      <c r="L12" s="271" t="s">
        <v>24</v>
      </c>
      <c r="M12" s="276">
        <v>0.1</v>
      </c>
      <c r="N12" s="276">
        <v>0.15</v>
      </c>
      <c r="O12" s="276">
        <v>0.15</v>
      </c>
      <c r="P12" s="276">
        <v>0.15</v>
      </c>
      <c r="Q12" s="59">
        <f t="shared" si="0"/>
        <v>0.03</v>
      </c>
      <c r="R12" s="59">
        <f t="shared" si="1"/>
        <v>4.4999999999999998E-2</v>
      </c>
      <c r="S12" s="59">
        <f t="shared" si="2"/>
        <v>4.4999999999999998E-2</v>
      </c>
      <c r="T12" s="59">
        <f t="shared" si="3"/>
        <v>4.4999999999999998E-2</v>
      </c>
      <c r="U12" s="60">
        <f t="shared" si="4"/>
        <v>4.4999999999999998E-2</v>
      </c>
      <c r="V12" s="431"/>
      <c r="W12" s="431"/>
      <c r="X12" s="431"/>
      <c r="Y12" s="431"/>
      <c r="Z12" s="815"/>
      <c r="AA12" s="817"/>
      <c r="AB12" s="796"/>
    </row>
    <row r="13" spans="1:28" ht="49.9" customHeight="1" x14ac:dyDescent="0.25">
      <c r="A13" s="783"/>
      <c r="B13" s="786"/>
      <c r="C13" s="789"/>
      <c r="D13" s="806"/>
      <c r="E13" s="795"/>
      <c r="F13" s="811"/>
      <c r="G13" s="795"/>
      <c r="H13" s="795"/>
      <c r="I13" s="792"/>
      <c r="J13" s="802" t="s">
        <v>642</v>
      </c>
      <c r="K13" s="55">
        <v>0.5</v>
      </c>
      <c r="L13" s="275" t="s">
        <v>23</v>
      </c>
      <c r="M13" s="269">
        <v>0</v>
      </c>
      <c r="N13" s="269">
        <v>0.1</v>
      </c>
      <c r="O13" s="269">
        <v>0.5</v>
      </c>
      <c r="P13" s="269">
        <v>1</v>
      </c>
      <c r="Q13" s="6">
        <f t="shared" si="0"/>
        <v>0</v>
      </c>
      <c r="R13" s="6">
        <f t="shared" si="1"/>
        <v>0.05</v>
      </c>
      <c r="S13" s="6">
        <f t="shared" si="2"/>
        <v>0.25</v>
      </c>
      <c r="T13" s="6">
        <f t="shared" si="3"/>
        <v>0.5</v>
      </c>
      <c r="U13" s="50">
        <f t="shared" si="4"/>
        <v>0.5</v>
      </c>
      <c r="V13" s="431"/>
      <c r="W13" s="431"/>
      <c r="X13" s="431"/>
      <c r="Y13" s="431"/>
      <c r="Z13" s="815"/>
      <c r="AA13" s="817"/>
      <c r="AB13" s="796"/>
    </row>
    <row r="14" spans="1:28" ht="71.45" customHeight="1" x14ac:dyDescent="0.25">
      <c r="A14" s="783"/>
      <c r="B14" s="786"/>
      <c r="C14" s="789"/>
      <c r="D14" s="807"/>
      <c r="E14" s="809"/>
      <c r="F14" s="812"/>
      <c r="G14" s="809"/>
      <c r="H14" s="809"/>
      <c r="I14" s="813"/>
      <c r="J14" s="803"/>
      <c r="K14" s="68">
        <v>0.5</v>
      </c>
      <c r="L14" s="271" t="s">
        <v>24</v>
      </c>
      <c r="M14" s="276">
        <v>0</v>
      </c>
      <c r="N14" s="276">
        <v>0.1</v>
      </c>
      <c r="O14" s="276">
        <v>0.5</v>
      </c>
      <c r="P14" s="276">
        <v>0.7</v>
      </c>
      <c r="Q14" s="59">
        <f t="shared" si="0"/>
        <v>0</v>
      </c>
      <c r="R14" s="59">
        <f t="shared" si="1"/>
        <v>0.05</v>
      </c>
      <c r="S14" s="59">
        <f t="shared" si="2"/>
        <v>0.25</v>
      </c>
      <c r="T14" s="59">
        <f t="shared" si="3"/>
        <v>0.35</v>
      </c>
      <c r="U14" s="60">
        <f t="shared" si="4"/>
        <v>0.35</v>
      </c>
      <c r="V14" s="461"/>
      <c r="W14" s="461"/>
      <c r="X14" s="461"/>
      <c r="Y14" s="461"/>
      <c r="Z14" s="815"/>
      <c r="AA14" s="817"/>
      <c r="AB14" s="796"/>
    </row>
    <row r="15" spans="1:28" ht="49.9" customHeight="1" x14ac:dyDescent="0.25">
      <c r="A15" s="783"/>
      <c r="B15" s="786"/>
      <c r="C15" s="789"/>
      <c r="D15" s="805" t="s">
        <v>643</v>
      </c>
      <c r="E15" s="808" t="s">
        <v>644</v>
      </c>
      <c r="F15" s="810">
        <v>59</v>
      </c>
      <c r="G15" s="794" t="s">
        <v>645</v>
      </c>
      <c r="H15" s="794" t="s">
        <v>646</v>
      </c>
      <c r="I15" s="804">
        <f>+MAX(V15:Y20)</f>
        <v>0.56000000000000005</v>
      </c>
      <c r="J15" s="818" t="s">
        <v>647</v>
      </c>
      <c r="K15" s="55">
        <v>0.2</v>
      </c>
      <c r="L15" s="275" t="s">
        <v>23</v>
      </c>
      <c r="M15" s="269">
        <v>0.1</v>
      </c>
      <c r="N15" s="269">
        <v>0.4</v>
      </c>
      <c r="O15" s="269">
        <v>0.7</v>
      </c>
      <c r="P15" s="269">
        <v>1</v>
      </c>
      <c r="Q15" s="6">
        <f t="shared" si="0"/>
        <v>2.0000000000000004E-2</v>
      </c>
      <c r="R15" s="6">
        <f t="shared" si="1"/>
        <v>8.0000000000000016E-2</v>
      </c>
      <c r="S15" s="6">
        <f t="shared" si="2"/>
        <v>0.13999999999999999</v>
      </c>
      <c r="T15" s="6">
        <f t="shared" si="3"/>
        <v>0.2</v>
      </c>
      <c r="U15" s="50">
        <f t="shared" si="4"/>
        <v>0.2</v>
      </c>
      <c r="V15" s="430">
        <f>+Q16+Q18+Q20</f>
        <v>2.0000000000000004E-2</v>
      </c>
      <c r="W15" s="430">
        <f>+R16+R18+R20</f>
        <v>0.13500000000000001</v>
      </c>
      <c r="X15" s="430">
        <f>+S16+S18+S20</f>
        <v>0.36</v>
      </c>
      <c r="Y15" s="430">
        <f>+T16+T18+T20</f>
        <v>0.56000000000000005</v>
      </c>
      <c r="Z15" s="815"/>
      <c r="AA15" s="817"/>
      <c r="AB15" s="796"/>
    </row>
    <row r="16" spans="1:28" ht="49.9" customHeight="1" x14ac:dyDescent="0.25">
      <c r="A16" s="783"/>
      <c r="B16" s="786"/>
      <c r="C16" s="789"/>
      <c r="D16" s="806"/>
      <c r="E16" s="825"/>
      <c r="F16" s="811"/>
      <c r="G16" s="795"/>
      <c r="H16" s="795"/>
      <c r="I16" s="792"/>
      <c r="J16" s="819"/>
      <c r="K16" s="68">
        <v>0.2</v>
      </c>
      <c r="L16" s="271" t="s">
        <v>24</v>
      </c>
      <c r="M16" s="276">
        <v>0.1</v>
      </c>
      <c r="N16" s="276">
        <v>0.4</v>
      </c>
      <c r="O16" s="276">
        <v>1</v>
      </c>
      <c r="P16" s="276">
        <v>1</v>
      </c>
      <c r="Q16" s="59">
        <f t="shared" si="0"/>
        <v>2.0000000000000004E-2</v>
      </c>
      <c r="R16" s="59">
        <f t="shared" si="1"/>
        <v>8.0000000000000016E-2</v>
      </c>
      <c r="S16" s="59">
        <f t="shared" si="2"/>
        <v>0.2</v>
      </c>
      <c r="T16" s="59">
        <f t="shared" si="3"/>
        <v>0.2</v>
      </c>
      <c r="U16" s="60">
        <f t="shared" si="4"/>
        <v>0.2</v>
      </c>
      <c r="V16" s="431"/>
      <c r="W16" s="431"/>
      <c r="X16" s="431"/>
      <c r="Y16" s="431"/>
      <c r="Z16" s="815"/>
      <c r="AA16" s="817"/>
      <c r="AB16" s="796"/>
    </row>
    <row r="17" spans="1:28" ht="49.9" customHeight="1" x14ac:dyDescent="0.25">
      <c r="A17" s="783"/>
      <c r="B17" s="786"/>
      <c r="C17" s="789"/>
      <c r="D17" s="806"/>
      <c r="E17" s="825"/>
      <c r="F17" s="811"/>
      <c r="G17" s="795"/>
      <c r="H17" s="795"/>
      <c r="I17" s="792"/>
      <c r="J17" s="818" t="s">
        <v>648</v>
      </c>
      <c r="K17" s="55">
        <v>0.3</v>
      </c>
      <c r="L17" s="275" t="s">
        <v>23</v>
      </c>
      <c r="M17" s="277">
        <v>0</v>
      </c>
      <c r="N17" s="269">
        <v>0.1</v>
      </c>
      <c r="O17" s="269">
        <v>0.5</v>
      </c>
      <c r="P17" s="269">
        <v>1</v>
      </c>
      <c r="Q17" s="17">
        <f t="shared" si="0"/>
        <v>0</v>
      </c>
      <c r="R17" s="6">
        <f t="shared" si="1"/>
        <v>0.03</v>
      </c>
      <c r="S17" s="6">
        <f t="shared" si="2"/>
        <v>0.15</v>
      </c>
      <c r="T17" s="6">
        <f t="shared" si="3"/>
        <v>0.3</v>
      </c>
      <c r="U17" s="50">
        <f t="shared" si="4"/>
        <v>0.3</v>
      </c>
      <c r="V17" s="431"/>
      <c r="W17" s="431"/>
      <c r="X17" s="431"/>
      <c r="Y17" s="431"/>
      <c r="Z17" s="815"/>
      <c r="AA17" s="817"/>
      <c r="AB17" s="796"/>
    </row>
    <row r="18" spans="1:28" ht="49.9" customHeight="1" x14ac:dyDescent="0.25">
      <c r="A18" s="783"/>
      <c r="B18" s="786"/>
      <c r="C18" s="789"/>
      <c r="D18" s="806"/>
      <c r="E18" s="825"/>
      <c r="F18" s="811"/>
      <c r="G18" s="795"/>
      <c r="H18" s="795"/>
      <c r="I18" s="792"/>
      <c r="J18" s="819"/>
      <c r="K18" s="68">
        <v>0.3</v>
      </c>
      <c r="L18" s="271" t="s">
        <v>24</v>
      </c>
      <c r="M18" s="276">
        <v>0</v>
      </c>
      <c r="N18" s="276">
        <v>0.1</v>
      </c>
      <c r="O18" s="276">
        <v>0.2</v>
      </c>
      <c r="P18" s="276">
        <v>0.45</v>
      </c>
      <c r="Q18" s="59">
        <f t="shared" si="0"/>
        <v>0</v>
      </c>
      <c r="R18" s="59">
        <f t="shared" si="1"/>
        <v>0.03</v>
      </c>
      <c r="S18" s="59">
        <f t="shared" si="2"/>
        <v>0.06</v>
      </c>
      <c r="T18" s="59">
        <f t="shared" si="3"/>
        <v>0.13500000000000001</v>
      </c>
      <c r="U18" s="60">
        <f t="shared" si="4"/>
        <v>0.13500000000000001</v>
      </c>
      <c r="V18" s="431"/>
      <c r="W18" s="431"/>
      <c r="X18" s="431"/>
      <c r="Y18" s="431"/>
      <c r="Z18" s="815"/>
      <c r="AA18" s="817"/>
      <c r="AB18" s="796"/>
    </row>
    <row r="19" spans="1:28" ht="49.9" customHeight="1" x14ac:dyDescent="0.25">
      <c r="A19" s="783"/>
      <c r="B19" s="786"/>
      <c r="C19" s="789"/>
      <c r="D19" s="806"/>
      <c r="E19" s="825"/>
      <c r="F19" s="811"/>
      <c r="G19" s="795"/>
      <c r="H19" s="795"/>
      <c r="I19" s="792"/>
      <c r="J19" s="818" t="s">
        <v>649</v>
      </c>
      <c r="K19" s="55">
        <v>0.5</v>
      </c>
      <c r="L19" s="275" t="s">
        <v>23</v>
      </c>
      <c r="M19" s="277">
        <v>0</v>
      </c>
      <c r="N19" s="269">
        <v>0.1</v>
      </c>
      <c r="O19" s="269">
        <v>0.5</v>
      </c>
      <c r="P19" s="269">
        <v>1</v>
      </c>
      <c r="Q19" s="6">
        <f t="shared" si="0"/>
        <v>0</v>
      </c>
      <c r="R19" s="6">
        <f t="shared" si="1"/>
        <v>0.05</v>
      </c>
      <c r="S19" s="6">
        <f t="shared" si="2"/>
        <v>0.25</v>
      </c>
      <c r="T19" s="6">
        <f t="shared" si="3"/>
        <v>0.5</v>
      </c>
      <c r="U19" s="50">
        <f t="shared" si="4"/>
        <v>0.5</v>
      </c>
      <c r="V19" s="431"/>
      <c r="W19" s="431"/>
      <c r="X19" s="431"/>
      <c r="Y19" s="431"/>
      <c r="Z19" s="815"/>
      <c r="AA19" s="817"/>
      <c r="AB19" s="796"/>
    </row>
    <row r="20" spans="1:28" ht="93.6" customHeight="1" x14ac:dyDescent="0.25">
      <c r="A20" s="783"/>
      <c r="B20" s="786"/>
      <c r="C20" s="789"/>
      <c r="D20" s="807"/>
      <c r="E20" s="826"/>
      <c r="F20" s="812"/>
      <c r="G20" s="809"/>
      <c r="H20" s="809"/>
      <c r="I20" s="824"/>
      <c r="J20" s="819"/>
      <c r="K20" s="68">
        <v>0.5</v>
      </c>
      <c r="L20" s="271" t="s">
        <v>24</v>
      </c>
      <c r="M20" s="276">
        <v>0</v>
      </c>
      <c r="N20" s="276">
        <v>0.05</v>
      </c>
      <c r="O20" s="276">
        <v>0.2</v>
      </c>
      <c r="P20" s="276">
        <v>0.45</v>
      </c>
      <c r="Q20" s="59">
        <f t="shared" si="0"/>
        <v>0</v>
      </c>
      <c r="R20" s="59">
        <f t="shared" si="1"/>
        <v>2.5000000000000001E-2</v>
      </c>
      <c r="S20" s="59">
        <f t="shared" si="2"/>
        <v>0.1</v>
      </c>
      <c r="T20" s="59">
        <f t="shared" si="3"/>
        <v>0.22500000000000001</v>
      </c>
      <c r="U20" s="60">
        <f t="shared" si="4"/>
        <v>0.22500000000000001</v>
      </c>
      <c r="V20" s="461"/>
      <c r="W20" s="461"/>
      <c r="X20" s="461"/>
      <c r="Y20" s="461"/>
      <c r="Z20" s="815"/>
      <c r="AA20" s="817"/>
      <c r="AB20" s="796"/>
    </row>
    <row r="21" spans="1:28" ht="49.9" customHeight="1" x14ac:dyDescent="0.25">
      <c r="A21" s="783"/>
      <c r="B21" s="786"/>
      <c r="C21" s="789"/>
      <c r="D21" s="790" t="s">
        <v>650</v>
      </c>
      <c r="E21" s="794" t="s">
        <v>651</v>
      </c>
      <c r="F21" s="810">
        <v>60</v>
      </c>
      <c r="G21" s="794" t="s">
        <v>652</v>
      </c>
      <c r="H21" s="794" t="s">
        <v>653</v>
      </c>
      <c r="I21" s="822">
        <f>+MAX(V21:Y26)</f>
        <v>1</v>
      </c>
      <c r="J21" s="818" t="s">
        <v>654</v>
      </c>
      <c r="K21" s="55">
        <v>0.3</v>
      </c>
      <c r="L21" s="275" t="s">
        <v>23</v>
      </c>
      <c r="M21" s="277">
        <v>0.1</v>
      </c>
      <c r="N21" s="277">
        <v>0.4</v>
      </c>
      <c r="O21" s="277">
        <v>0.8</v>
      </c>
      <c r="P21" s="277">
        <v>1</v>
      </c>
      <c r="Q21" s="277">
        <f t="shared" si="0"/>
        <v>0.03</v>
      </c>
      <c r="R21" s="6">
        <f t="shared" si="1"/>
        <v>0.12</v>
      </c>
      <c r="S21" s="6">
        <f t="shared" si="2"/>
        <v>0.24</v>
      </c>
      <c r="T21" s="6">
        <f t="shared" si="3"/>
        <v>0.3</v>
      </c>
      <c r="U21" s="50">
        <f t="shared" si="4"/>
        <v>0.3</v>
      </c>
      <c r="V21" s="430">
        <f>+Q22+Q24+Q26</f>
        <v>4.2000000000000003E-2</v>
      </c>
      <c r="W21" s="430">
        <f>+R22+R24+R26</f>
        <v>0.12</v>
      </c>
      <c r="X21" s="430">
        <f>+S22+S24+S26</f>
        <v>0.5</v>
      </c>
      <c r="Y21" s="430">
        <f>+T22+T24+T26</f>
        <v>1</v>
      </c>
      <c r="Z21" s="815"/>
      <c r="AA21" s="817"/>
      <c r="AB21" s="796"/>
    </row>
    <row r="22" spans="1:28" ht="88.9" customHeight="1" x14ac:dyDescent="0.25">
      <c r="A22" s="783"/>
      <c r="B22" s="786"/>
      <c r="C22" s="789"/>
      <c r="D22" s="791"/>
      <c r="E22" s="795"/>
      <c r="F22" s="811"/>
      <c r="G22" s="795"/>
      <c r="H22" s="795"/>
      <c r="I22" s="823"/>
      <c r="J22" s="819"/>
      <c r="K22" s="68">
        <v>0.3</v>
      </c>
      <c r="L22" s="271" t="s">
        <v>24</v>
      </c>
      <c r="M22" s="276">
        <v>7.0000000000000007E-2</v>
      </c>
      <c r="N22" s="276">
        <v>0.2</v>
      </c>
      <c r="O22" s="276">
        <v>0.5</v>
      </c>
      <c r="P22" s="276">
        <v>1</v>
      </c>
      <c r="Q22" s="59">
        <f t="shared" si="0"/>
        <v>2.1000000000000001E-2</v>
      </c>
      <c r="R22" s="59">
        <f t="shared" si="1"/>
        <v>0.06</v>
      </c>
      <c r="S22" s="59">
        <f t="shared" si="2"/>
        <v>0.15</v>
      </c>
      <c r="T22" s="59">
        <f t="shared" si="3"/>
        <v>0.3</v>
      </c>
      <c r="U22" s="60">
        <f t="shared" si="4"/>
        <v>0.3</v>
      </c>
      <c r="V22" s="431"/>
      <c r="W22" s="431"/>
      <c r="X22" s="431"/>
      <c r="Y22" s="431"/>
      <c r="Z22" s="815"/>
      <c r="AA22" s="817"/>
      <c r="AB22" s="796"/>
    </row>
    <row r="23" spans="1:28" ht="49.9" customHeight="1" x14ac:dyDescent="0.25">
      <c r="A23" s="783"/>
      <c r="B23" s="786"/>
      <c r="C23" s="789"/>
      <c r="D23" s="791"/>
      <c r="E23" s="795"/>
      <c r="F23" s="811"/>
      <c r="G23" s="795"/>
      <c r="H23" s="795"/>
      <c r="I23" s="823"/>
      <c r="J23" s="827" t="s">
        <v>655</v>
      </c>
      <c r="K23" s="55">
        <v>0.3</v>
      </c>
      <c r="L23" s="275" t="s">
        <v>23</v>
      </c>
      <c r="M23" s="277">
        <v>0.1</v>
      </c>
      <c r="N23" s="277">
        <v>0.4</v>
      </c>
      <c r="O23" s="277">
        <v>0.8</v>
      </c>
      <c r="P23" s="277">
        <v>1</v>
      </c>
      <c r="Q23" s="6">
        <f t="shared" si="0"/>
        <v>0.03</v>
      </c>
      <c r="R23" s="6">
        <f t="shared" si="1"/>
        <v>0.12</v>
      </c>
      <c r="S23" s="6">
        <f t="shared" si="2"/>
        <v>0.24</v>
      </c>
      <c r="T23" s="6">
        <f t="shared" si="3"/>
        <v>0.3</v>
      </c>
      <c r="U23" s="50">
        <f t="shared" si="4"/>
        <v>0.3</v>
      </c>
      <c r="V23" s="431"/>
      <c r="W23" s="431"/>
      <c r="X23" s="431"/>
      <c r="Y23" s="431"/>
      <c r="Z23" s="815"/>
      <c r="AA23" s="817"/>
      <c r="AB23" s="796"/>
    </row>
    <row r="24" spans="1:28" ht="94.9" customHeight="1" x14ac:dyDescent="0.25">
      <c r="A24" s="783"/>
      <c r="B24" s="786"/>
      <c r="C24" s="789"/>
      <c r="D24" s="791"/>
      <c r="E24" s="795"/>
      <c r="F24" s="811"/>
      <c r="G24" s="795"/>
      <c r="H24" s="795"/>
      <c r="I24" s="823"/>
      <c r="J24" s="828"/>
      <c r="K24" s="68">
        <v>0.3</v>
      </c>
      <c r="L24" s="271" t="s">
        <v>24</v>
      </c>
      <c r="M24" s="276">
        <v>7.0000000000000007E-2</v>
      </c>
      <c r="N24" s="276">
        <v>0.2</v>
      </c>
      <c r="O24" s="276">
        <v>0.5</v>
      </c>
      <c r="P24" s="276">
        <v>1</v>
      </c>
      <c r="Q24" s="59">
        <f t="shared" si="0"/>
        <v>2.1000000000000001E-2</v>
      </c>
      <c r="R24" s="59">
        <f t="shared" si="1"/>
        <v>0.06</v>
      </c>
      <c r="S24" s="59">
        <f t="shared" si="2"/>
        <v>0.15</v>
      </c>
      <c r="T24" s="59">
        <f t="shared" si="3"/>
        <v>0.3</v>
      </c>
      <c r="U24" s="60">
        <f t="shared" si="4"/>
        <v>0.3</v>
      </c>
      <c r="V24" s="431"/>
      <c r="W24" s="431"/>
      <c r="X24" s="431"/>
      <c r="Y24" s="431"/>
      <c r="Z24" s="815"/>
      <c r="AA24" s="817"/>
      <c r="AB24" s="796"/>
    </row>
    <row r="25" spans="1:28" ht="49.9" customHeight="1" x14ac:dyDescent="0.25">
      <c r="A25" s="783"/>
      <c r="B25" s="786"/>
      <c r="C25" s="789"/>
      <c r="D25" s="791"/>
      <c r="E25" s="795"/>
      <c r="F25" s="811"/>
      <c r="G25" s="795"/>
      <c r="H25" s="795"/>
      <c r="I25" s="823"/>
      <c r="J25" s="818" t="s">
        <v>656</v>
      </c>
      <c r="K25" s="55">
        <v>0.4</v>
      </c>
      <c r="L25" s="275" t="s">
        <v>23</v>
      </c>
      <c r="M25" s="277">
        <v>0</v>
      </c>
      <c r="N25" s="277">
        <v>0</v>
      </c>
      <c r="O25" s="277">
        <v>0.5</v>
      </c>
      <c r="P25" s="277">
        <v>1</v>
      </c>
      <c r="Q25" s="6">
        <f t="shared" si="0"/>
        <v>0</v>
      </c>
      <c r="R25" s="6">
        <f t="shared" si="1"/>
        <v>0</v>
      </c>
      <c r="S25" s="6">
        <f t="shared" si="2"/>
        <v>0.2</v>
      </c>
      <c r="T25" s="6">
        <f t="shared" si="3"/>
        <v>0.4</v>
      </c>
      <c r="U25" s="50">
        <f t="shared" si="4"/>
        <v>0.4</v>
      </c>
      <c r="V25" s="431"/>
      <c r="W25" s="431"/>
      <c r="X25" s="431"/>
      <c r="Y25" s="431"/>
      <c r="Z25" s="815"/>
      <c r="AA25" s="817"/>
      <c r="AB25" s="796"/>
    </row>
    <row r="26" spans="1:28" ht="76.900000000000006" customHeight="1" x14ac:dyDescent="0.25">
      <c r="A26" s="783"/>
      <c r="B26" s="786"/>
      <c r="C26" s="789"/>
      <c r="D26" s="791"/>
      <c r="E26" s="795"/>
      <c r="F26" s="811"/>
      <c r="G26" s="795"/>
      <c r="H26" s="795"/>
      <c r="I26" s="823"/>
      <c r="J26" s="819"/>
      <c r="K26" s="68">
        <v>0.4</v>
      </c>
      <c r="L26" s="271" t="s">
        <v>24</v>
      </c>
      <c r="M26" s="276">
        <v>0</v>
      </c>
      <c r="N26" s="276">
        <v>0</v>
      </c>
      <c r="O26" s="276">
        <v>0.5</v>
      </c>
      <c r="P26" s="276">
        <v>1</v>
      </c>
      <c r="Q26" s="59">
        <f t="shared" si="0"/>
        <v>0</v>
      </c>
      <c r="R26" s="59">
        <f t="shared" si="1"/>
        <v>0</v>
      </c>
      <c r="S26" s="59">
        <f t="shared" si="2"/>
        <v>0.2</v>
      </c>
      <c r="T26" s="59">
        <f t="shared" si="3"/>
        <v>0.4</v>
      </c>
      <c r="U26" s="60">
        <f t="shared" si="4"/>
        <v>0.4</v>
      </c>
      <c r="V26" s="431"/>
      <c r="W26" s="431"/>
      <c r="X26" s="431"/>
      <c r="Y26" s="431"/>
      <c r="Z26" s="815"/>
      <c r="AA26" s="817"/>
      <c r="AB26" s="796"/>
    </row>
    <row r="27" spans="1:28" ht="51.6" customHeight="1" x14ac:dyDescent="0.25">
      <c r="A27" s="783"/>
      <c r="B27" s="786"/>
      <c r="C27" s="805" t="s">
        <v>657</v>
      </c>
      <c r="D27" s="805" t="s">
        <v>658</v>
      </c>
      <c r="E27" s="808" t="s">
        <v>659</v>
      </c>
      <c r="F27" s="810">
        <v>61</v>
      </c>
      <c r="G27" s="794" t="s">
        <v>660</v>
      </c>
      <c r="H27" s="794" t="s">
        <v>629</v>
      </c>
      <c r="I27" s="804">
        <f>+MAX(V27:Y30)</f>
        <v>1</v>
      </c>
      <c r="J27" s="802" t="s">
        <v>661</v>
      </c>
      <c r="K27" s="55">
        <v>0.4</v>
      </c>
      <c r="L27" s="278" t="s">
        <v>23</v>
      </c>
      <c r="M27" s="269">
        <v>0.05</v>
      </c>
      <c r="N27" s="269">
        <v>0.25</v>
      </c>
      <c r="O27" s="269">
        <v>0.5</v>
      </c>
      <c r="P27" s="277">
        <v>1</v>
      </c>
      <c r="Q27" s="6">
        <f t="shared" si="0"/>
        <v>2.0000000000000004E-2</v>
      </c>
      <c r="R27" s="6">
        <f t="shared" si="1"/>
        <v>0.1</v>
      </c>
      <c r="S27" s="6">
        <f t="shared" si="2"/>
        <v>0.2</v>
      </c>
      <c r="T27" s="6">
        <f t="shared" si="3"/>
        <v>0.4</v>
      </c>
      <c r="U27" s="50">
        <f t="shared" si="4"/>
        <v>0.4</v>
      </c>
      <c r="V27" s="430">
        <f>+Q28+Q30</f>
        <v>2.0000000000000004E-2</v>
      </c>
      <c r="W27" s="430">
        <f>+R28+R30</f>
        <v>0.1</v>
      </c>
      <c r="X27" s="430">
        <f>+S28+S30</f>
        <v>0.72</v>
      </c>
      <c r="Y27" s="430">
        <f>+T28+T30</f>
        <v>1</v>
      </c>
      <c r="Z27" s="820" t="s">
        <v>662</v>
      </c>
      <c r="AA27" s="837" t="s">
        <v>663</v>
      </c>
      <c r="AB27" s="796"/>
    </row>
    <row r="28" spans="1:28" ht="58.15" customHeight="1" x14ac:dyDescent="0.25">
      <c r="A28" s="783"/>
      <c r="B28" s="786"/>
      <c r="C28" s="806"/>
      <c r="D28" s="806"/>
      <c r="E28" s="825"/>
      <c r="F28" s="811"/>
      <c r="G28" s="795"/>
      <c r="H28" s="795"/>
      <c r="I28" s="792"/>
      <c r="J28" s="803"/>
      <c r="K28" s="68">
        <v>0.4</v>
      </c>
      <c r="L28" s="276" t="s">
        <v>24</v>
      </c>
      <c r="M28" s="276">
        <v>0.05</v>
      </c>
      <c r="N28" s="276">
        <v>0.25</v>
      </c>
      <c r="O28" s="276">
        <v>0.6</v>
      </c>
      <c r="P28" s="276">
        <v>1</v>
      </c>
      <c r="Q28" s="59">
        <f t="shared" si="0"/>
        <v>2.0000000000000004E-2</v>
      </c>
      <c r="R28" s="59">
        <f t="shared" si="1"/>
        <v>0.1</v>
      </c>
      <c r="S28" s="59">
        <f t="shared" si="2"/>
        <v>0.24</v>
      </c>
      <c r="T28" s="59">
        <f t="shared" si="3"/>
        <v>0.4</v>
      </c>
      <c r="U28" s="60">
        <f t="shared" si="4"/>
        <v>0.4</v>
      </c>
      <c r="V28" s="431"/>
      <c r="W28" s="431"/>
      <c r="X28" s="431"/>
      <c r="Y28" s="431"/>
      <c r="Z28" s="836"/>
      <c r="AA28" s="838"/>
      <c r="AB28" s="796"/>
    </row>
    <row r="29" spans="1:28" ht="49.9" customHeight="1" x14ac:dyDescent="0.25">
      <c r="A29" s="783"/>
      <c r="B29" s="786"/>
      <c r="C29" s="806"/>
      <c r="D29" s="806"/>
      <c r="E29" s="825"/>
      <c r="F29" s="811"/>
      <c r="G29" s="795"/>
      <c r="H29" s="795"/>
      <c r="I29" s="792"/>
      <c r="J29" s="818" t="s">
        <v>664</v>
      </c>
      <c r="K29" s="55">
        <v>0.6</v>
      </c>
      <c r="L29" s="278" t="s">
        <v>23</v>
      </c>
      <c r="M29" s="269">
        <v>0</v>
      </c>
      <c r="N29" s="269">
        <v>0</v>
      </c>
      <c r="O29" s="269">
        <v>0.5</v>
      </c>
      <c r="P29" s="277">
        <v>1</v>
      </c>
      <c r="Q29" s="6">
        <f t="shared" si="0"/>
        <v>0</v>
      </c>
      <c r="R29" s="6">
        <f t="shared" si="1"/>
        <v>0</v>
      </c>
      <c r="S29" s="6">
        <f t="shared" si="2"/>
        <v>0.3</v>
      </c>
      <c r="T29" s="6">
        <f t="shared" si="3"/>
        <v>0.6</v>
      </c>
      <c r="U29" s="50">
        <f t="shared" si="4"/>
        <v>0.6</v>
      </c>
      <c r="V29" s="431"/>
      <c r="W29" s="431"/>
      <c r="X29" s="431"/>
      <c r="Y29" s="431"/>
      <c r="Z29" s="820" t="s">
        <v>101</v>
      </c>
      <c r="AA29" s="820" t="s">
        <v>889</v>
      </c>
      <c r="AB29" s="796"/>
    </row>
    <row r="30" spans="1:28" ht="91.9" customHeight="1" x14ac:dyDescent="0.25">
      <c r="A30" s="783"/>
      <c r="B30" s="786"/>
      <c r="C30" s="806"/>
      <c r="D30" s="807"/>
      <c r="E30" s="826"/>
      <c r="F30" s="812"/>
      <c r="G30" s="809"/>
      <c r="H30" s="809"/>
      <c r="I30" s="813"/>
      <c r="J30" s="819"/>
      <c r="K30" s="68">
        <v>0.6</v>
      </c>
      <c r="L30" s="276" t="s">
        <v>24</v>
      </c>
      <c r="M30" s="276">
        <v>0</v>
      </c>
      <c r="N30" s="59">
        <v>0</v>
      </c>
      <c r="O30" s="59">
        <v>0.8</v>
      </c>
      <c r="P30" s="276">
        <v>1</v>
      </c>
      <c r="Q30" s="59">
        <f t="shared" si="0"/>
        <v>0</v>
      </c>
      <c r="R30" s="59">
        <f t="shared" si="1"/>
        <v>0</v>
      </c>
      <c r="S30" s="59">
        <f t="shared" si="2"/>
        <v>0.48</v>
      </c>
      <c r="T30" s="59">
        <f t="shared" si="3"/>
        <v>0.6</v>
      </c>
      <c r="U30" s="60">
        <f t="shared" si="4"/>
        <v>0.6</v>
      </c>
      <c r="V30" s="461"/>
      <c r="W30" s="461"/>
      <c r="X30" s="461"/>
      <c r="Y30" s="461"/>
      <c r="Z30" s="815"/>
      <c r="AA30" s="836"/>
      <c r="AB30" s="796"/>
    </row>
    <row r="31" spans="1:28" ht="49.9" customHeight="1" x14ac:dyDescent="0.25">
      <c r="A31" s="783"/>
      <c r="B31" s="786"/>
      <c r="C31" s="806"/>
      <c r="D31" s="794" t="s">
        <v>666</v>
      </c>
      <c r="E31" s="829" t="s">
        <v>667</v>
      </c>
      <c r="F31" s="810">
        <v>62</v>
      </c>
      <c r="G31" s="829" t="s">
        <v>668</v>
      </c>
      <c r="H31" s="829" t="s">
        <v>629</v>
      </c>
      <c r="I31" s="832">
        <f>+MAX(V31:Y34)</f>
        <v>1</v>
      </c>
      <c r="J31" s="835" t="s">
        <v>669</v>
      </c>
      <c r="K31" s="55">
        <v>0.4</v>
      </c>
      <c r="L31" s="275" t="s">
        <v>23</v>
      </c>
      <c r="M31" s="269">
        <v>0.1</v>
      </c>
      <c r="N31" s="269">
        <v>0.4</v>
      </c>
      <c r="O31" s="269">
        <v>0.8</v>
      </c>
      <c r="P31" s="269">
        <v>1</v>
      </c>
      <c r="Q31" s="6">
        <f t="shared" si="0"/>
        <v>4.0000000000000008E-2</v>
      </c>
      <c r="R31" s="6">
        <f t="shared" si="1"/>
        <v>0.16000000000000003</v>
      </c>
      <c r="S31" s="6">
        <f t="shared" si="2"/>
        <v>0.32000000000000006</v>
      </c>
      <c r="T31" s="6">
        <f t="shared" si="3"/>
        <v>0.4</v>
      </c>
      <c r="U31" s="50">
        <f t="shared" si="4"/>
        <v>0.4</v>
      </c>
      <c r="V31" s="430">
        <f>+Q32+Q34</f>
        <v>2.0000000000000004E-2</v>
      </c>
      <c r="W31" s="430">
        <f>+R32+R34</f>
        <v>0.16000000000000003</v>
      </c>
      <c r="X31" s="430">
        <f>+S32+S34</f>
        <v>0.46</v>
      </c>
      <c r="Y31" s="430">
        <f>+T32+T34</f>
        <v>1</v>
      </c>
      <c r="Z31" s="815"/>
      <c r="AA31" s="837" t="s">
        <v>640</v>
      </c>
      <c r="AB31" s="796"/>
    </row>
    <row r="32" spans="1:28" ht="49.9" customHeight="1" x14ac:dyDescent="0.25">
      <c r="A32" s="783"/>
      <c r="B32" s="786"/>
      <c r="C32" s="806"/>
      <c r="D32" s="795"/>
      <c r="E32" s="830"/>
      <c r="F32" s="811"/>
      <c r="G32" s="830"/>
      <c r="H32" s="830"/>
      <c r="I32" s="833"/>
      <c r="J32" s="828"/>
      <c r="K32" s="68">
        <v>0.4</v>
      </c>
      <c r="L32" s="271" t="s">
        <v>24</v>
      </c>
      <c r="M32" s="276">
        <v>0.05</v>
      </c>
      <c r="N32" s="276">
        <v>0.4</v>
      </c>
      <c r="O32" s="276">
        <v>0.4</v>
      </c>
      <c r="P32" s="276">
        <v>1</v>
      </c>
      <c r="Q32" s="59">
        <f t="shared" si="0"/>
        <v>2.0000000000000004E-2</v>
      </c>
      <c r="R32" s="59">
        <f t="shared" si="1"/>
        <v>0.16000000000000003</v>
      </c>
      <c r="S32" s="59">
        <f t="shared" si="2"/>
        <v>0.16000000000000003</v>
      </c>
      <c r="T32" s="59">
        <f t="shared" si="3"/>
        <v>0.4</v>
      </c>
      <c r="U32" s="60">
        <f t="shared" si="4"/>
        <v>0.4</v>
      </c>
      <c r="V32" s="431"/>
      <c r="W32" s="431"/>
      <c r="X32" s="431"/>
      <c r="Y32" s="431"/>
      <c r="Z32" s="815"/>
      <c r="AA32" s="843"/>
      <c r="AB32" s="796"/>
    </row>
    <row r="33" spans="1:29" ht="49.9" customHeight="1" x14ac:dyDescent="0.25">
      <c r="A33" s="783"/>
      <c r="B33" s="786"/>
      <c r="C33" s="806"/>
      <c r="D33" s="795"/>
      <c r="E33" s="830"/>
      <c r="F33" s="811"/>
      <c r="G33" s="830"/>
      <c r="H33" s="830"/>
      <c r="I33" s="833"/>
      <c r="J33" s="827" t="s">
        <v>670</v>
      </c>
      <c r="K33" s="55">
        <v>0.6</v>
      </c>
      <c r="L33" s="275" t="s">
        <v>23</v>
      </c>
      <c r="M33" s="269">
        <v>0</v>
      </c>
      <c r="N33" s="269">
        <v>0</v>
      </c>
      <c r="O33" s="269">
        <v>0.5</v>
      </c>
      <c r="P33" s="269">
        <v>1</v>
      </c>
      <c r="Q33" s="6">
        <f t="shared" si="0"/>
        <v>0</v>
      </c>
      <c r="R33" s="6">
        <f t="shared" si="1"/>
        <v>0</v>
      </c>
      <c r="S33" s="6">
        <f t="shared" si="2"/>
        <v>0.3</v>
      </c>
      <c r="T33" s="6">
        <f t="shared" si="3"/>
        <v>0.6</v>
      </c>
      <c r="U33" s="50">
        <f t="shared" si="4"/>
        <v>0.6</v>
      </c>
      <c r="V33" s="431"/>
      <c r="W33" s="431"/>
      <c r="X33" s="431"/>
      <c r="Y33" s="431"/>
      <c r="Z33" s="815"/>
      <c r="AA33" s="843"/>
      <c r="AB33" s="796"/>
    </row>
    <row r="34" spans="1:29" ht="49.9" customHeight="1" x14ac:dyDescent="0.25">
      <c r="A34" s="783"/>
      <c r="B34" s="786"/>
      <c r="C34" s="806"/>
      <c r="D34" s="795"/>
      <c r="E34" s="831"/>
      <c r="F34" s="812"/>
      <c r="G34" s="831"/>
      <c r="H34" s="831"/>
      <c r="I34" s="834"/>
      <c r="J34" s="828"/>
      <c r="K34" s="68">
        <v>0.6</v>
      </c>
      <c r="L34" s="271" t="s">
        <v>24</v>
      </c>
      <c r="M34" s="276">
        <v>0</v>
      </c>
      <c r="N34" s="276">
        <v>0</v>
      </c>
      <c r="O34" s="276">
        <v>0.5</v>
      </c>
      <c r="P34" s="276">
        <v>1</v>
      </c>
      <c r="Q34" s="59">
        <f t="shared" si="0"/>
        <v>0</v>
      </c>
      <c r="R34" s="59">
        <f t="shared" si="1"/>
        <v>0</v>
      </c>
      <c r="S34" s="59">
        <f t="shared" si="2"/>
        <v>0.3</v>
      </c>
      <c r="T34" s="59">
        <f t="shared" si="3"/>
        <v>0.6</v>
      </c>
      <c r="U34" s="60">
        <f t="shared" si="4"/>
        <v>0.6</v>
      </c>
      <c r="V34" s="461"/>
      <c r="W34" s="461"/>
      <c r="X34" s="461"/>
      <c r="Y34" s="461"/>
      <c r="Z34" s="836"/>
      <c r="AA34" s="838"/>
      <c r="AB34" s="796"/>
    </row>
    <row r="35" spans="1:29" ht="49.5" customHeight="1" x14ac:dyDescent="0.25">
      <c r="A35" s="783"/>
      <c r="B35" s="786"/>
      <c r="C35" s="806"/>
      <c r="D35" s="805" t="s">
        <v>671</v>
      </c>
      <c r="E35" s="794" t="s">
        <v>672</v>
      </c>
      <c r="F35" s="810">
        <v>63</v>
      </c>
      <c r="G35" s="794" t="s">
        <v>673</v>
      </c>
      <c r="H35" s="794" t="s">
        <v>674</v>
      </c>
      <c r="I35" s="804">
        <f>+MAX(V35:Y40)</f>
        <v>0.6</v>
      </c>
      <c r="J35" s="818" t="s">
        <v>675</v>
      </c>
      <c r="K35" s="55">
        <v>0.4</v>
      </c>
      <c r="L35" s="275" t="s">
        <v>23</v>
      </c>
      <c r="M35" s="277">
        <v>0</v>
      </c>
      <c r="N35" s="277">
        <v>0</v>
      </c>
      <c r="O35" s="277">
        <v>0</v>
      </c>
      <c r="P35" s="277">
        <v>1</v>
      </c>
      <c r="Q35" s="6">
        <f t="shared" si="0"/>
        <v>0</v>
      </c>
      <c r="R35" s="6">
        <f t="shared" si="1"/>
        <v>0</v>
      </c>
      <c r="S35" s="6">
        <f t="shared" si="2"/>
        <v>0</v>
      </c>
      <c r="T35" s="6">
        <f t="shared" si="3"/>
        <v>0.4</v>
      </c>
      <c r="U35" s="50">
        <f t="shared" si="4"/>
        <v>0.4</v>
      </c>
      <c r="V35" s="430">
        <f>+Q36+Q38+Q40</f>
        <v>0</v>
      </c>
      <c r="W35" s="430">
        <f>+R36+R38+R40</f>
        <v>0</v>
      </c>
      <c r="X35" s="430">
        <f>+S36+S38+S40</f>
        <v>0</v>
      </c>
      <c r="Y35" s="430">
        <f>+T36+T38+T40</f>
        <v>0.6</v>
      </c>
      <c r="Z35" s="820" t="s">
        <v>119</v>
      </c>
      <c r="AA35" s="821" t="s">
        <v>676</v>
      </c>
      <c r="AB35" s="796"/>
    </row>
    <row r="36" spans="1:29" ht="51.6" customHeight="1" x14ac:dyDescent="0.25">
      <c r="A36" s="783"/>
      <c r="B36" s="786"/>
      <c r="C36" s="806"/>
      <c r="D36" s="806"/>
      <c r="E36" s="795"/>
      <c r="F36" s="811"/>
      <c r="G36" s="795"/>
      <c r="H36" s="795"/>
      <c r="I36" s="792"/>
      <c r="J36" s="819"/>
      <c r="K36" s="68">
        <v>0.4</v>
      </c>
      <c r="L36" s="271" t="s">
        <v>24</v>
      </c>
      <c r="M36" s="276">
        <v>0</v>
      </c>
      <c r="N36" s="276">
        <v>0</v>
      </c>
      <c r="O36" s="276">
        <v>0</v>
      </c>
      <c r="P36" s="276">
        <v>0</v>
      </c>
      <c r="Q36" s="59">
        <f t="shared" si="0"/>
        <v>0</v>
      </c>
      <c r="R36" s="59">
        <f t="shared" si="1"/>
        <v>0</v>
      </c>
      <c r="S36" s="59">
        <f t="shared" si="2"/>
        <v>0</v>
      </c>
      <c r="T36" s="59">
        <f t="shared" si="3"/>
        <v>0</v>
      </c>
      <c r="U36" s="60">
        <f t="shared" si="4"/>
        <v>0</v>
      </c>
      <c r="V36" s="431"/>
      <c r="W36" s="431"/>
      <c r="X36" s="431"/>
      <c r="Y36" s="431"/>
      <c r="Z36" s="836"/>
      <c r="AA36" s="839"/>
      <c r="AB36" s="796"/>
    </row>
    <row r="37" spans="1:29" ht="81.599999999999994" customHeight="1" x14ac:dyDescent="0.25">
      <c r="A37" s="783"/>
      <c r="B37" s="786"/>
      <c r="C37" s="806"/>
      <c r="D37" s="806"/>
      <c r="E37" s="795"/>
      <c r="F37" s="811"/>
      <c r="G37" s="795"/>
      <c r="H37" s="795"/>
      <c r="I37" s="792"/>
      <c r="J37" s="841" t="s">
        <v>677</v>
      </c>
      <c r="K37" s="55">
        <v>0.3</v>
      </c>
      <c r="L37" s="275" t="s">
        <v>23</v>
      </c>
      <c r="M37" s="277">
        <v>0</v>
      </c>
      <c r="N37" s="277">
        <v>0</v>
      </c>
      <c r="O37" s="277">
        <v>0</v>
      </c>
      <c r="P37" s="277">
        <v>1</v>
      </c>
      <c r="Q37" s="6">
        <f>+SUM(M37:M37)*K37</f>
        <v>0</v>
      </c>
      <c r="R37" s="6">
        <f>+SUM(N37:N37)*K37</f>
        <v>0</v>
      </c>
      <c r="S37" s="6">
        <f>+SUM(O37:O37)*K37</f>
        <v>0</v>
      </c>
      <c r="T37" s="6">
        <f>+SUM(P37:P37)*K37</f>
        <v>0.3</v>
      </c>
      <c r="U37" s="50">
        <f>+MAX(Q37:T37)</f>
        <v>0.3</v>
      </c>
      <c r="V37" s="431"/>
      <c r="W37" s="431"/>
      <c r="X37" s="431"/>
      <c r="Y37" s="431"/>
      <c r="Z37" s="820" t="s">
        <v>116</v>
      </c>
      <c r="AA37" s="839"/>
      <c r="AB37" s="796"/>
    </row>
    <row r="38" spans="1:29" ht="35.450000000000003" customHeight="1" x14ac:dyDescent="0.25">
      <c r="A38" s="783"/>
      <c r="B38" s="786"/>
      <c r="C38" s="806"/>
      <c r="D38" s="806"/>
      <c r="E38" s="795"/>
      <c r="F38" s="811"/>
      <c r="G38" s="795"/>
      <c r="H38" s="795"/>
      <c r="I38" s="792"/>
      <c r="J38" s="842"/>
      <c r="K38" s="68">
        <v>0.3</v>
      </c>
      <c r="L38" s="271" t="s">
        <v>24</v>
      </c>
      <c r="M38" s="276">
        <v>0</v>
      </c>
      <c r="N38" s="276">
        <v>0</v>
      </c>
      <c r="O38" s="276">
        <v>0</v>
      </c>
      <c r="P38" s="59">
        <v>1</v>
      </c>
      <c r="Q38" s="59">
        <f>+SUM(M38:M38)*K38</f>
        <v>0</v>
      </c>
      <c r="R38" s="59">
        <f>+SUM(N38:N38)*K38</f>
        <v>0</v>
      </c>
      <c r="S38" s="59">
        <f>+SUM(O38:O38)*K38</f>
        <v>0</v>
      </c>
      <c r="T38" s="59">
        <f>+SUM(P38:P38)*K38</f>
        <v>0.3</v>
      </c>
      <c r="U38" s="60">
        <f>+MAX(Q38:T38)</f>
        <v>0.3</v>
      </c>
      <c r="V38" s="431"/>
      <c r="W38" s="431"/>
      <c r="X38" s="431"/>
      <c r="Y38" s="431"/>
      <c r="Z38" s="815"/>
      <c r="AA38" s="839"/>
      <c r="AB38" s="796"/>
    </row>
    <row r="39" spans="1:29" ht="49.9" customHeight="1" x14ac:dyDescent="0.25">
      <c r="A39" s="783"/>
      <c r="B39" s="786"/>
      <c r="C39" s="806"/>
      <c r="D39" s="806"/>
      <c r="E39" s="795"/>
      <c r="F39" s="811"/>
      <c r="G39" s="795"/>
      <c r="H39" s="795"/>
      <c r="I39" s="792"/>
      <c r="J39" s="818" t="s">
        <v>678</v>
      </c>
      <c r="K39" s="55">
        <v>0.3</v>
      </c>
      <c r="L39" s="275" t="s">
        <v>23</v>
      </c>
      <c r="M39" s="277">
        <v>0</v>
      </c>
      <c r="N39" s="277">
        <v>0</v>
      </c>
      <c r="O39" s="277">
        <v>0</v>
      </c>
      <c r="P39" s="277">
        <v>1</v>
      </c>
      <c r="Q39" s="6">
        <f t="shared" si="0"/>
        <v>0</v>
      </c>
      <c r="R39" s="6">
        <f t="shared" si="1"/>
        <v>0</v>
      </c>
      <c r="S39" s="6">
        <f t="shared" si="2"/>
        <v>0</v>
      </c>
      <c r="T39" s="6">
        <f t="shared" si="3"/>
        <v>0.3</v>
      </c>
      <c r="U39" s="50">
        <f t="shared" si="4"/>
        <v>0.3</v>
      </c>
      <c r="V39" s="431"/>
      <c r="W39" s="431"/>
      <c r="X39" s="431"/>
      <c r="Y39" s="431"/>
      <c r="Z39" s="815"/>
      <c r="AA39" s="839"/>
      <c r="AB39" s="796"/>
      <c r="AC39" s="280"/>
    </row>
    <row r="40" spans="1:29" ht="53.45" customHeight="1" x14ac:dyDescent="0.25">
      <c r="A40" s="783"/>
      <c r="B40" s="786"/>
      <c r="C40" s="806"/>
      <c r="D40" s="806"/>
      <c r="E40" s="809"/>
      <c r="F40" s="812"/>
      <c r="G40" s="809"/>
      <c r="H40" s="809"/>
      <c r="I40" s="813"/>
      <c r="J40" s="819"/>
      <c r="K40" s="68">
        <v>0.3</v>
      </c>
      <c r="L40" s="271" t="s">
        <v>24</v>
      </c>
      <c r="M40" s="276">
        <v>0</v>
      </c>
      <c r="N40" s="276">
        <v>0</v>
      </c>
      <c r="O40" s="276">
        <v>0</v>
      </c>
      <c r="P40" s="59">
        <v>1</v>
      </c>
      <c r="Q40" s="59">
        <f t="shared" si="0"/>
        <v>0</v>
      </c>
      <c r="R40" s="59">
        <f t="shared" si="1"/>
        <v>0</v>
      </c>
      <c r="S40" s="59">
        <f t="shared" si="2"/>
        <v>0</v>
      </c>
      <c r="T40" s="59">
        <f t="shared" si="3"/>
        <v>0.3</v>
      </c>
      <c r="U40" s="60">
        <f t="shared" si="4"/>
        <v>0.3</v>
      </c>
      <c r="V40" s="461"/>
      <c r="W40" s="461"/>
      <c r="X40" s="461"/>
      <c r="Y40" s="461"/>
      <c r="Z40" s="836"/>
      <c r="AA40" s="840"/>
      <c r="AB40" s="796"/>
    </row>
    <row r="41" spans="1:29" ht="49.9" customHeight="1" x14ac:dyDescent="0.25">
      <c r="A41" s="783"/>
      <c r="B41" s="786"/>
      <c r="C41" s="806"/>
      <c r="D41" s="806"/>
      <c r="E41" s="794" t="s">
        <v>679</v>
      </c>
      <c r="F41" s="810">
        <v>64</v>
      </c>
      <c r="G41" s="794" t="s">
        <v>680</v>
      </c>
      <c r="H41" s="794" t="s">
        <v>681</v>
      </c>
      <c r="I41" s="804">
        <f>+MAX(V41:Y46)</f>
        <v>0.94000000000000006</v>
      </c>
      <c r="J41" s="818" t="s">
        <v>682</v>
      </c>
      <c r="K41" s="55">
        <v>0.2</v>
      </c>
      <c r="L41" s="278" t="s">
        <v>23</v>
      </c>
      <c r="M41" s="269">
        <v>0.1</v>
      </c>
      <c r="N41" s="269">
        <v>0.4</v>
      </c>
      <c r="O41" s="269">
        <v>0.7</v>
      </c>
      <c r="P41" s="269">
        <v>1</v>
      </c>
      <c r="Q41" s="6">
        <f t="shared" si="0"/>
        <v>2.0000000000000004E-2</v>
      </c>
      <c r="R41" s="6">
        <f t="shared" si="1"/>
        <v>8.0000000000000016E-2</v>
      </c>
      <c r="S41" s="6">
        <f t="shared" si="2"/>
        <v>0.13999999999999999</v>
      </c>
      <c r="T41" s="6">
        <f t="shared" si="3"/>
        <v>0.2</v>
      </c>
      <c r="U41" s="50">
        <f t="shared" si="4"/>
        <v>0.2</v>
      </c>
      <c r="V41" s="430">
        <f>+Q42+Q44+Q46</f>
        <v>9.4000000000000014E-2</v>
      </c>
      <c r="W41" s="430">
        <f>+R42+R44+R46</f>
        <v>0.30000000000000004</v>
      </c>
      <c r="X41" s="430">
        <f>+S42+S44+S46</f>
        <v>0.58000000000000007</v>
      </c>
      <c r="Y41" s="430">
        <f>+T42+T44+T46</f>
        <v>0.94000000000000006</v>
      </c>
      <c r="Z41" s="821" t="s">
        <v>101</v>
      </c>
      <c r="AA41" s="821" t="s">
        <v>683</v>
      </c>
      <c r="AB41" s="796"/>
    </row>
    <row r="42" spans="1:29" ht="49.9" customHeight="1" x14ac:dyDescent="0.25">
      <c r="A42" s="783"/>
      <c r="B42" s="786"/>
      <c r="C42" s="806"/>
      <c r="D42" s="806"/>
      <c r="E42" s="795"/>
      <c r="F42" s="811"/>
      <c r="G42" s="795"/>
      <c r="H42" s="795"/>
      <c r="I42" s="792"/>
      <c r="J42" s="819"/>
      <c r="K42" s="281">
        <v>0.2</v>
      </c>
      <c r="L42" s="279" t="s">
        <v>24</v>
      </c>
      <c r="M42" s="59">
        <v>7.0000000000000007E-2</v>
      </c>
      <c r="N42" s="59">
        <v>0.4</v>
      </c>
      <c r="O42" s="59">
        <v>0.7</v>
      </c>
      <c r="P42" s="59">
        <v>0.7</v>
      </c>
      <c r="Q42" s="59">
        <f t="shared" si="0"/>
        <v>1.4000000000000002E-2</v>
      </c>
      <c r="R42" s="59">
        <f t="shared" si="1"/>
        <v>8.0000000000000016E-2</v>
      </c>
      <c r="S42" s="59">
        <f t="shared" si="2"/>
        <v>0.13999999999999999</v>
      </c>
      <c r="T42" s="59">
        <f t="shared" si="3"/>
        <v>0.13999999999999999</v>
      </c>
      <c r="U42" s="60">
        <f t="shared" si="4"/>
        <v>0.13999999999999999</v>
      </c>
      <c r="V42" s="431"/>
      <c r="W42" s="431"/>
      <c r="X42" s="431"/>
      <c r="Y42" s="431"/>
      <c r="Z42" s="839"/>
      <c r="AA42" s="839"/>
      <c r="AB42" s="796"/>
    </row>
    <row r="43" spans="1:29" ht="49.9" customHeight="1" x14ac:dyDescent="0.25">
      <c r="A43" s="783"/>
      <c r="B43" s="786"/>
      <c r="C43" s="806"/>
      <c r="D43" s="806"/>
      <c r="E43" s="795"/>
      <c r="F43" s="811"/>
      <c r="G43" s="795"/>
      <c r="H43" s="795"/>
      <c r="I43" s="792"/>
      <c r="J43" s="802" t="s">
        <v>684</v>
      </c>
      <c r="K43" s="55">
        <v>0.4</v>
      </c>
      <c r="L43" s="278" t="s">
        <v>23</v>
      </c>
      <c r="M43" s="269">
        <v>0.2</v>
      </c>
      <c r="N43" s="269">
        <v>0.4</v>
      </c>
      <c r="O43" s="269">
        <v>0.6</v>
      </c>
      <c r="P43" s="269">
        <v>1</v>
      </c>
      <c r="Q43" s="6">
        <f t="shared" si="0"/>
        <v>8.0000000000000016E-2</v>
      </c>
      <c r="R43" s="6">
        <f t="shared" si="1"/>
        <v>0.16000000000000003</v>
      </c>
      <c r="S43" s="6">
        <f t="shared" si="2"/>
        <v>0.24</v>
      </c>
      <c r="T43" s="6">
        <f t="shared" si="3"/>
        <v>0.4</v>
      </c>
      <c r="U43" s="50">
        <f t="shared" si="4"/>
        <v>0.4</v>
      </c>
      <c r="V43" s="431"/>
      <c r="W43" s="431"/>
      <c r="X43" s="431"/>
      <c r="Y43" s="431"/>
      <c r="Z43" s="839"/>
      <c r="AA43" s="839"/>
      <c r="AB43" s="796"/>
    </row>
    <row r="44" spans="1:29" ht="49.9" customHeight="1" x14ac:dyDescent="0.25">
      <c r="A44" s="783"/>
      <c r="B44" s="786"/>
      <c r="C44" s="806"/>
      <c r="D44" s="806"/>
      <c r="E44" s="795"/>
      <c r="F44" s="811"/>
      <c r="G44" s="795"/>
      <c r="H44" s="795"/>
      <c r="I44" s="792"/>
      <c r="J44" s="803"/>
      <c r="K44" s="281">
        <v>0.4</v>
      </c>
      <c r="L44" s="279" t="s">
        <v>24</v>
      </c>
      <c r="M44" s="59">
        <v>0.2</v>
      </c>
      <c r="N44" s="59">
        <v>0.4</v>
      </c>
      <c r="O44" s="59">
        <v>0.6</v>
      </c>
      <c r="P44" s="59">
        <v>1</v>
      </c>
      <c r="Q44" s="59">
        <f t="shared" si="0"/>
        <v>8.0000000000000016E-2</v>
      </c>
      <c r="R44" s="59">
        <f t="shared" si="1"/>
        <v>0.16000000000000003</v>
      </c>
      <c r="S44" s="59">
        <f t="shared" si="2"/>
        <v>0.24</v>
      </c>
      <c r="T44" s="59">
        <f t="shared" si="3"/>
        <v>0.4</v>
      </c>
      <c r="U44" s="60">
        <f t="shared" si="4"/>
        <v>0.4</v>
      </c>
      <c r="V44" s="431"/>
      <c r="W44" s="431"/>
      <c r="X44" s="431"/>
      <c r="Y44" s="431"/>
      <c r="Z44" s="839"/>
      <c r="AA44" s="839"/>
      <c r="AB44" s="796"/>
    </row>
    <row r="45" spans="1:29" ht="49.9" customHeight="1" x14ac:dyDescent="0.25">
      <c r="A45" s="783"/>
      <c r="B45" s="786"/>
      <c r="C45" s="806"/>
      <c r="D45" s="806"/>
      <c r="E45" s="795"/>
      <c r="F45" s="811"/>
      <c r="G45" s="795"/>
      <c r="H45" s="795"/>
      <c r="I45" s="792"/>
      <c r="J45" s="802" t="s">
        <v>685</v>
      </c>
      <c r="K45" s="55">
        <v>0.4</v>
      </c>
      <c r="L45" s="278" t="s">
        <v>23</v>
      </c>
      <c r="M45" s="269">
        <v>0</v>
      </c>
      <c r="N45" s="269">
        <v>0.15</v>
      </c>
      <c r="O45" s="269">
        <v>0.5</v>
      </c>
      <c r="P45" s="269">
        <v>1</v>
      </c>
      <c r="Q45" s="6">
        <f t="shared" si="0"/>
        <v>0</v>
      </c>
      <c r="R45" s="6">
        <f t="shared" si="1"/>
        <v>0.06</v>
      </c>
      <c r="S45" s="6">
        <f t="shared" si="2"/>
        <v>0.2</v>
      </c>
      <c r="T45" s="6">
        <f t="shared" si="3"/>
        <v>0.4</v>
      </c>
      <c r="U45" s="50">
        <f t="shared" si="4"/>
        <v>0.4</v>
      </c>
      <c r="V45" s="431"/>
      <c r="W45" s="431"/>
      <c r="X45" s="431"/>
      <c r="Y45" s="431"/>
      <c r="Z45" s="839"/>
      <c r="AA45" s="839"/>
      <c r="AB45" s="796"/>
    </row>
    <row r="46" spans="1:29" ht="49.9" customHeight="1" x14ac:dyDescent="0.25">
      <c r="A46" s="783"/>
      <c r="B46" s="786"/>
      <c r="C46" s="807"/>
      <c r="D46" s="807"/>
      <c r="E46" s="809"/>
      <c r="F46" s="812"/>
      <c r="G46" s="809"/>
      <c r="H46" s="809"/>
      <c r="I46" s="813"/>
      <c r="J46" s="803"/>
      <c r="K46" s="281">
        <v>0.4</v>
      </c>
      <c r="L46" s="279" t="s">
        <v>24</v>
      </c>
      <c r="M46" s="59">
        <v>0</v>
      </c>
      <c r="N46" s="59">
        <v>0.15</v>
      </c>
      <c r="O46" s="59">
        <v>0.5</v>
      </c>
      <c r="P46" s="59">
        <v>1</v>
      </c>
      <c r="Q46" s="59">
        <f t="shared" si="0"/>
        <v>0</v>
      </c>
      <c r="R46" s="59">
        <f t="shared" si="1"/>
        <v>0.06</v>
      </c>
      <c r="S46" s="59">
        <f t="shared" si="2"/>
        <v>0.2</v>
      </c>
      <c r="T46" s="59">
        <f t="shared" si="3"/>
        <v>0.4</v>
      </c>
      <c r="U46" s="60">
        <f t="shared" si="4"/>
        <v>0.4</v>
      </c>
      <c r="V46" s="461"/>
      <c r="W46" s="461"/>
      <c r="X46" s="461"/>
      <c r="Y46" s="461"/>
      <c r="Z46" s="840"/>
      <c r="AA46" s="840"/>
      <c r="AB46" s="796"/>
    </row>
    <row r="47" spans="1:29" ht="49.9" customHeight="1" x14ac:dyDescent="0.25">
      <c r="A47" s="783"/>
      <c r="B47" s="786"/>
      <c r="C47" s="790" t="s">
        <v>686</v>
      </c>
      <c r="D47" s="790" t="s">
        <v>687</v>
      </c>
      <c r="E47" s="845" t="s">
        <v>688</v>
      </c>
      <c r="F47" s="846">
        <v>65</v>
      </c>
      <c r="G47" s="845" t="s">
        <v>689</v>
      </c>
      <c r="H47" s="845" t="s">
        <v>690</v>
      </c>
      <c r="I47" s="804">
        <f>+MAX(V47:Y52)</f>
        <v>1</v>
      </c>
      <c r="J47" s="802" t="s">
        <v>691</v>
      </c>
      <c r="K47" s="55">
        <v>0.3</v>
      </c>
      <c r="L47" s="275" t="s">
        <v>23</v>
      </c>
      <c r="M47" s="277">
        <v>0.1</v>
      </c>
      <c r="N47" s="277">
        <v>0.4</v>
      </c>
      <c r="O47" s="277">
        <v>0.6</v>
      </c>
      <c r="P47" s="277">
        <v>1</v>
      </c>
      <c r="Q47" s="6">
        <f t="shared" si="0"/>
        <v>0.03</v>
      </c>
      <c r="R47" s="6">
        <f t="shared" si="1"/>
        <v>0.12</v>
      </c>
      <c r="S47" s="6">
        <f t="shared" si="2"/>
        <v>0.18</v>
      </c>
      <c r="T47" s="6">
        <f t="shared" si="3"/>
        <v>0.3</v>
      </c>
      <c r="U47" s="50">
        <f t="shared" si="4"/>
        <v>0.3</v>
      </c>
      <c r="V47" s="430">
        <f>+Q48+Q50+Q52</f>
        <v>7.0000000000000007E-2</v>
      </c>
      <c r="W47" s="430">
        <f>+R48+R50+R52</f>
        <v>0.16</v>
      </c>
      <c r="X47" s="430">
        <f>+S48+S50+S52</f>
        <v>0.44</v>
      </c>
      <c r="Y47" s="430">
        <f>+T48+T50+T52</f>
        <v>1</v>
      </c>
      <c r="Z47" s="815" t="s">
        <v>101</v>
      </c>
      <c r="AA47" s="837" t="s">
        <v>665</v>
      </c>
      <c r="AB47" s="796"/>
    </row>
    <row r="48" spans="1:29" ht="49.9" customHeight="1" x14ac:dyDescent="0.25">
      <c r="A48" s="783"/>
      <c r="B48" s="786"/>
      <c r="C48" s="791"/>
      <c r="D48" s="791"/>
      <c r="E48" s="792"/>
      <c r="F48" s="847"/>
      <c r="G48" s="792"/>
      <c r="H48" s="792"/>
      <c r="I48" s="792"/>
      <c r="J48" s="803"/>
      <c r="K48" s="68">
        <v>0.3</v>
      </c>
      <c r="L48" s="271" t="s">
        <v>24</v>
      </c>
      <c r="M48" s="276">
        <v>0.1</v>
      </c>
      <c r="N48" s="276">
        <v>0.4</v>
      </c>
      <c r="O48" s="276">
        <v>1</v>
      </c>
      <c r="P48" s="276">
        <v>1</v>
      </c>
      <c r="Q48" s="59">
        <f t="shared" si="0"/>
        <v>0.03</v>
      </c>
      <c r="R48" s="59">
        <f t="shared" si="1"/>
        <v>0.12</v>
      </c>
      <c r="S48" s="59">
        <f t="shared" si="2"/>
        <v>0.3</v>
      </c>
      <c r="T48" s="59">
        <f t="shared" si="3"/>
        <v>0.3</v>
      </c>
      <c r="U48" s="60">
        <f t="shared" si="4"/>
        <v>0.3</v>
      </c>
      <c r="V48" s="431"/>
      <c r="W48" s="431"/>
      <c r="X48" s="431"/>
      <c r="Y48" s="431"/>
      <c r="Z48" s="815"/>
      <c r="AA48" s="843"/>
      <c r="AB48" s="796"/>
    </row>
    <row r="49" spans="1:40" ht="49.9" customHeight="1" x14ac:dyDescent="0.25">
      <c r="A49" s="783"/>
      <c r="B49" s="786"/>
      <c r="C49" s="791"/>
      <c r="D49" s="791"/>
      <c r="E49" s="792"/>
      <c r="F49" s="847"/>
      <c r="G49" s="792"/>
      <c r="H49" s="792"/>
      <c r="I49" s="792"/>
      <c r="J49" s="798" t="s">
        <v>692</v>
      </c>
      <c r="K49" s="55">
        <v>0.3</v>
      </c>
      <c r="L49" s="275" t="s">
        <v>23</v>
      </c>
      <c r="M49" s="277">
        <v>0</v>
      </c>
      <c r="N49" s="277">
        <v>0</v>
      </c>
      <c r="O49" s="277">
        <v>0.6</v>
      </c>
      <c r="P49" s="277">
        <v>1</v>
      </c>
      <c r="Q49" s="6">
        <f t="shared" si="0"/>
        <v>0</v>
      </c>
      <c r="R49" s="6">
        <f t="shared" si="1"/>
        <v>0</v>
      </c>
      <c r="S49" s="6">
        <f t="shared" si="2"/>
        <v>0.18</v>
      </c>
      <c r="T49" s="6">
        <f t="shared" si="3"/>
        <v>0.3</v>
      </c>
      <c r="U49" s="50">
        <f t="shared" si="4"/>
        <v>0.3</v>
      </c>
      <c r="V49" s="431"/>
      <c r="W49" s="431"/>
      <c r="X49" s="431"/>
      <c r="Y49" s="431"/>
      <c r="Z49" s="815"/>
      <c r="AA49" s="843"/>
      <c r="AB49" s="796"/>
    </row>
    <row r="50" spans="1:40" ht="49.9" customHeight="1" x14ac:dyDescent="0.25">
      <c r="A50" s="783"/>
      <c r="B50" s="786"/>
      <c r="C50" s="791"/>
      <c r="D50" s="791"/>
      <c r="E50" s="792"/>
      <c r="F50" s="847"/>
      <c r="G50" s="792"/>
      <c r="H50" s="792"/>
      <c r="I50" s="792"/>
      <c r="J50" s="799"/>
      <c r="K50" s="68">
        <v>0.3</v>
      </c>
      <c r="L50" s="271" t="s">
        <v>24</v>
      </c>
      <c r="M50" s="276">
        <v>0</v>
      </c>
      <c r="N50" s="276">
        <v>0</v>
      </c>
      <c r="O50" s="276">
        <v>0.2</v>
      </c>
      <c r="P50" s="276">
        <v>1</v>
      </c>
      <c r="Q50" s="59">
        <f t="shared" si="0"/>
        <v>0</v>
      </c>
      <c r="R50" s="59">
        <f t="shared" si="1"/>
        <v>0</v>
      </c>
      <c r="S50" s="59">
        <f t="shared" si="2"/>
        <v>0.06</v>
      </c>
      <c r="T50" s="59">
        <f t="shared" si="3"/>
        <v>0.3</v>
      </c>
      <c r="U50" s="60">
        <f t="shared" si="4"/>
        <v>0.3</v>
      </c>
      <c r="V50" s="431"/>
      <c r="W50" s="431"/>
      <c r="X50" s="431"/>
      <c r="Y50" s="431"/>
      <c r="Z50" s="815"/>
      <c r="AA50" s="843"/>
      <c r="AB50" s="796"/>
    </row>
    <row r="51" spans="1:40" ht="49.9" customHeight="1" x14ac:dyDescent="0.25">
      <c r="A51" s="783"/>
      <c r="B51" s="786"/>
      <c r="C51" s="791"/>
      <c r="D51" s="791"/>
      <c r="E51" s="792"/>
      <c r="F51" s="847"/>
      <c r="G51" s="792"/>
      <c r="H51" s="792"/>
      <c r="I51" s="792"/>
      <c r="J51" s="798" t="s">
        <v>693</v>
      </c>
      <c r="K51" s="55">
        <v>0.4</v>
      </c>
      <c r="L51" s="275" t="s">
        <v>23</v>
      </c>
      <c r="M51" s="277">
        <v>0.1</v>
      </c>
      <c r="N51" s="277">
        <v>0.4</v>
      </c>
      <c r="O51" s="277">
        <v>0.6</v>
      </c>
      <c r="P51" s="277">
        <v>1</v>
      </c>
      <c r="Q51" s="6">
        <f t="shared" si="0"/>
        <v>4.0000000000000008E-2</v>
      </c>
      <c r="R51" s="6">
        <f t="shared" si="1"/>
        <v>0.16000000000000003</v>
      </c>
      <c r="S51" s="6">
        <f t="shared" si="2"/>
        <v>0.24</v>
      </c>
      <c r="T51" s="6">
        <f t="shared" si="3"/>
        <v>0.4</v>
      </c>
      <c r="U51" s="50">
        <f t="shared" si="4"/>
        <v>0.4</v>
      </c>
      <c r="V51" s="431"/>
      <c r="W51" s="431"/>
      <c r="X51" s="431"/>
      <c r="Y51" s="431"/>
      <c r="Z51" s="815"/>
      <c r="AA51" s="843"/>
      <c r="AB51" s="796"/>
    </row>
    <row r="52" spans="1:40" ht="49.9" customHeight="1" x14ac:dyDescent="0.25">
      <c r="A52" s="783"/>
      <c r="B52" s="786"/>
      <c r="C52" s="791"/>
      <c r="D52" s="844"/>
      <c r="E52" s="813"/>
      <c r="F52" s="848"/>
      <c r="G52" s="813"/>
      <c r="H52" s="824"/>
      <c r="I52" s="824"/>
      <c r="J52" s="849"/>
      <c r="K52" s="282">
        <v>0.4</v>
      </c>
      <c r="L52" s="271" t="s">
        <v>24</v>
      </c>
      <c r="M52" s="283">
        <v>0.1</v>
      </c>
      <c r="N52" s="283">
        <v>0.1</v>
      </c>
      <c r="O52" s="276">
        <v>0.2</v>
      </c>
      <c r="P52" s="276">
        <v>1</v>
      </c>
      <c r="Q52" s="59">
        <f t="shared" si="0"/>
        <v>4.0000000000000008E-2</v>
      </c>
      <c r="R52" s="59">
        <f t="shared" si="1"/>
        <v>4.0000000000000008E-2</v>
      </c>
      <c r="S52" s="59">
        <f t="shared" si="2"/>
        <v>8.0000000000000016E-2</v>
      </c>
      <c r="T52" s="59">
        <f t="shared" si="3"/>
        <v>0.4</v>
      </c>
      <c r="U52" s="60">
        <f t="shared" si="4"/>
        <v>0.4</v>
      </c>
      <c r="V52" s="461"/>
      <c r="W52" s="461"/>
      <c r="X52" s="461"/>
      <c r="Y52" s="461"/>
      <c r="Z52" s="836"/>
      <c r="AA52" s="838"/>
      <c r="AB52" s="796"/>
    </row>
    <row r="53" spans="1:40" ht="55.15" customHeight="1" x14ac:dyDescent="0.25">
      <c r="A53" s="783"/>
      <c r="B53" s="786"/>
      <c r="C53" s="791"/>
      <c r="D53" s="845" t="s">
        <v>694</v>
      </c>
      <c r="E53" s="845" t="s">
        <v>695</v>
      </c>
      <c r="F53" s="846">
        <v>66</v>
      </c>
      <c r="G53" s="845" t="s">
        <v>698</v>
      </c>
      <c r="H53" s="266"/>
      <c r="I53" s="850">
        <f>+MAX(V53:Y56)</f>
        <v>0.64</v>
      </c>
      <c r="J53" s="772" t="s">
        <v>696</v>
      </c>
      <c r="K53" s="284">
        <v>0.6</v>
      </c>
      <c r="L53" s="285" t="s">
        <v>23</v>
      </c>
      <c r="M53" s="286">
        <v>0.1</v>
      </c>
      <c r="N53" s="286">
        <v>0.3</v>
      </c>
      <c r="O53" s="286">
        <v>0.7</v>
      </c>
      <c r="P53" s="286">
        <v>1</v>
      </c>
      <c r="Q53" s="287">
        <f t="shared" si="0"/>
        <v>0.06</v>
      </c>
      <c r="R53" s="6">
        <f t="shared" si="1"/>
        <v>0.18</v>
      </c>
      <c r="S53" s="6">
        <f t="shared" si="2"/>
        <v>0.42</v>
      </c>
      <c r="T53" s="6">
        <f t="shared" si="3"/>
        <v>0.6</v>
      </c>
      <c r="U53" s="50">
        <f t="shared" si="4"/>
        <v>0.6</v>
      </c>
      <c r="V53" s="430">
        <f>+Q54+Q56</f>
        <v>5.800000000000001E-2</v>
      </c>
      <c r="W53" s="430">
        <f>+R54+R56</f>
        <v>0.28000000000000003</v>
      </c>
      <c r="X53" s="430">
        <f>+S54+S56</f>
        <v>0.52</v>
      </c>
      <c r="Y53" s="430">
        <f>+T54+T56</f>
        <v>0.64</v>
      </c>
      <c r="Z53" s="820" t="s">
        <v>697</v>
      </c>
      <c r="AA53" s="837" t="s">
        <v>900</v>
      </c>
      <c r="AB53" s="796"/>
    </row>
    <row r="54" spans="1:40" ht="33" customHeight="1" x14ac:dyDescent="0.25">
      <c r="A54" s="783"/>
      <c r="B54" s="786"/>
      <c r="C54" s="791"/>
      <c r="D54" s="792"/>
      <c r="E54" s="792"/>
      <c r="F54" s="847"/>
      <c r="G54" s="792"/>
      <c r="H54" s="792"/>
      <c r="I54" s="851"/>
      <c r="J54" s="773"/>
      <c r="K54" s="69">
        <v>0.6</v>
      </c>
      <c r="L54" s="288" t="s">
        <v>24</v>
      </c>
      <c r="M54" s="289">
        <v>0.03</v>
      </c>
      <c r="N54" s="289">
        <v>0.2</v>
      </c>
      <c r="O54" s="276">
        <v>0.4</v>
      </c>
      <c r="P54" s="289">
        <v>0.4</v>
      </c>
      <c r="Q54" s="290">
        <f t="shared" si="0"/>
        <v>1.7999999999999999E-2</v>
      </c>
      <c r="R54" s="59">
        <f t="shared" si="1"/>
        <v>0.12</v>
      </c>
      <c r="S54" s="59">
        <f t="shared" si="2"/>
        <v>0.24</v>
      </c>
      <c r="T54" s="59">
        <f t="shared" si="3"/>
        <v>0.24</v>
      </c>
      <c r="U54" s="60">
        <f t="shared" si="4"/>
        <v>0.24</v>
      </c>
      <c r="V54" s="431"/>
      <c r="W54" s="431"/>
      <c r="X54" s="431"/>
      <c r="Y54" s="431"/>
      <c r="Z54" s="815"/>
      <c r="AA54" s="843"/>
      <c r="AB54" s="796"/>
    </row>
    <row r="55" spans="1:40" ht="72.599999999999994" customHeight="1" x14ac:dyDescent="0.25">
      <c r="A55" s="783"/>
      <c r="B55" s="786"/>
      <c r="C55" s="791"/>
      <c r="D55" s="792"/>
      <c r="E55" s="792"/>
      <c r="F55" s="847"/>
      <c r="G55" s="792"/>
      <c r="H55" s="792"/>
      <c r="I55" s="851"/>
      <c r="J55" s="856" t="s">
        <v>699</v>
      </c>
      <c r="K55" s="284">
        <v>0.4</v>
      </c>
      <c r="L55" s="291" t="s">
        <v>23</v>
      </c>
      <c r="M55" s="286">
        <v>0.1</v>
      </c>
      <c r="N55" s="286">
        <v>0.4</v>
      </c>
      <c r="O55" s="286">
        <v>0.7</v>
      </c>
      <c r="P55" s="286">
        <v>1</v>
      </c>
      <c r="Q55" s="287">
        <f t="shared" si="0"/>
        <v>4.0000000000000008E-2</v>
      </c>
      <c r="R55" s="6">
        <f t="shared" si="1"/>
        <v>0.16000000000000003</v>
      </c>
      <c r="S55" s="6">
        <f t="shared" si="2"/>
        <v>0.27999999999999997</v>
      </c>
      <c r="T55" s="6">
        <f t="shared" si="3"/>
        <v>0.4</v>
      </c>
      <c r="U55" s="50">
        <f t="shared" si="4"/>
        <v>0.4</v>
      </c>
      <c r="V55" s="431"/>
      <c r="W55" s="431"/>
      <c r="X55" s="431"/>
      <c r="Y55" s="431"/>
      <c r="Z55" s="815"/>
      <c r="AA55" s="843"/>
      <c r="AB55" s="796"/>
    </row>
    <row r="56" spans="1:40" ht="73.900000000000006" customHeight="1" x14ac:dyDescent="0.25">
      <c r="A56" s="783"/>
      <c r="B56" s="786"/>
      <c r="C56" s="791"/>
      <c r="D56" s="813"/>
      <c r="E56" s="813"/>
      <c r="F56" s="848"/>
      <c r="G56" s="813"/>
      <c r="H56" s="824"/>
      <c r="I56" s="852"/>
      <c r="J56" s="857"/>
      <c r="K56" s="69">
        <v>0.4</v>
      </c>
      <c r="L56" s="288" t="s">
        <v>24</v>
      </c>
      <c r="M56" s="289">
        <v>0.1</v>
      </c>
      <c r="N56" s="289">
        <v>0.4</v>
      </c>
      <c r="O56" s="276">
        <v>0.7</v>
      </c>
      <c r="P56" s="276">
        <v>1</v>
      </c>
      <c r="Q56" s="290">
        <f t="shared" si="0"/>
        <v>4.0000000000000008E-2</v>
      </c>
      <c r="R56" s="59">
        <f t="shared" si="1"/>
        <v>0.16000000000000003</v>
      </c>
      <c r="S56" s="59">
        <f t="shared" si="2"/>
        <v>0.27999999999999997</v>
      </c>
      <c r="T56" s="59">
        <f t="shared" si="3"/>
        <v>0.4</v>
      </c>
      <c r="U56" s="60">
        <f t="shared" si="4"/>
        <v>0.4</v>
      </c>
      <c r="V56" s="461"/>
      <c r="W56" s="461"/>
      <c r="X56" s="461"/>
      <c r="Y56" s="461"/>
      <c r="Z56" s="836"/>
      <c r="AA56" s="838"/>
      <c r="AB56" s="796"/>
    </row>
    <row r="57" spans="1:40" ht="36.4" customHeight="1" x14ac:dyDescent="0.25">
      <c r="A57" s="783"/>
      <c r="B57" s="786"/>
      <c r="C57" s="791"/>
      <c r="D57" s="790" t="s">
        <v>700</v>
      </c>
      <c r="E57" s="845" t="s">
        <v>701</v>
      </c>
      <c r="F57" s="846">
        <v>67</v>
      </c>
      <c r="G57" s="845" t="s">
        <v>702</v>
      </c>
      <c r="H57" s="853" t="s">
        <v>703</v>
      </c>
      <c r="I57" s="822">
        <f>+MAX(V57:Y60)</f>
        <v>1</v>
      </c>
      <c r="J57" s="854" t="s">
        <v>704</v>
      </c>
      <c r="K57" s="292">
        <v>0.2</v>
      </c>
      <c r="L57" s="275" t="s">
        <v>23</v>
      </c>
      <c r="M57" s="293">
        <v>0.3</v>
      </c>
      <c r="N57" s="293">
        <v>0.6</v>
      </c>
      <c r="O57" s="293">
        <v>0.9</v>
      </c>
      <c r="P57" s="293">
        <v>1</v>
      </c>
      <c r="Q57" s="6">
        <f t="shared" si="0"/>
        <v>0.06</v>
      </c>
      <c r="R57" s="6">
        <f t="shared" si="1"/>
        <v>0.12</v>
      </c>
      <c r="S57" s="6">
        <f t="shared" si="2"/>
        <v>0.18000000000000002</v>
      </c>
      <c r="T57" s="6">
        <f t="shared" si="3"/>
        <v>0.2</v>
      </c>
      <c r="U57" s="50">
        <f t="shared" si="4"/>
        <v>0.2</v>
      </c>
      <c r="V57" s="430">
        <f>+Q58+Q60</f>
        <v>0.26</v>
      </c>
      <c r="W57" s="430">
        <f>+R58+R60</f>
        <v>0.6</v>
      </c>
      <c r="X57" s="430">
        <f>+S58+S60</f>
        <v>0.90000000000000013</v>
      </c>
      <c r="Y57" s="430">
        <f>+T58+T60</f>
        <v>1</v>
      </c>
      <c r="Z57" s="820" t="s">
        <v>101</v>
      </c>
      <c r="AA57" s="821" t="s">
        <v>665</v>
      </c>
      <c r="AB57" s="796"/>
    </row>
    <row r="58" spans="1:40" ht="25.9" customHeight="1" x14ac:dyDescent="0.25">
      <c r="A58" s="783"/>
      <c r="B58" s="786"/>
      <c r="C58" s="791"/>
      <c r="D58" s="791"/>
      <c r="E58" s="792"/>
      <c r="F58" s="847"/>
      <c r="G58" s="792"/>
      <c r="H58" s="792"/>
      <c r="I58" s="792"/>
      <c r="J58" s="801"/>
      <c r="K58" s="68">
        <v>0.2</v>
      </c>
      <c r="L58" s="271" t="s">
        <v>24</v>
      </c>
      <c r="M58" s="276">
        <v>0.1</v>
      </c>
      <c r="N58" s="276">
        <v>0.6</v>
      </c>
      <c r="O58" s="276">
        <v>0.9</v>
      </c>
      <c r="P58" s="276">
        <v>1</v>
      </c>
      <c r="Q58" s="59">
        <f t="shared" si="0"/>
        <v>2.0000000000000004E-2</v>
      </c>
      <c r="R58" s="59">
        <f t="shared" si="1"/>
        <v>0.12</v>
      </c>
      <c r="S58" s="59">
        <f t="shared" si="2"/>
        <v>0.18000000000000002</v>
      </c>
      <c r="T58" s="59">
        <f t="shared" si="3"/>
        <v>0.2</v>
      </c>
      <c r="U58" s="60">
        <f t="shared" si="4"/>
        <v>0.2</v>
      </c>
      <c r="V58" s="431"/>
      <c r="W58" s="431"/>
      <c r="X58" s="431"/>
      <c r="Y58" s="431"/>
      <c r="Z58" s="815"/>
      <c r="AA58" s="817"/>
      <c r="AB58" s="796"/>
    </row>
    <row r="59" spans="1:40" s="296" customFormat="1" ht="29.65" customHeight="1" x14ac:dyDescent="0.25">
      <c r="A59" s="783"/>
      <c r="B59" s="786"/>
      <c r="C59" s="791"/>
      <c r="D59" s="791"/>
      <c r="E59" s="792"/>
      <c r="F59" s="847"/>
      <c r="G59" s="792"/>
      <c r="H59" s="792"/>
      <c r="I59" s="792"/>
      <c r="J59" s="800" t="s">
        <v>705</v>
      </c>
      <c r="K59" s="55">
        <v>0.8</v>
      </c>
      <c r="L59" s="278" t="s">
        <v>23</v>
      </c>
      <c r="M59" s="294">
        <v>0.3</v>
      </c>
      <c r="N59" s="294">
        <v>0.6</v>
      </c>
      <c r="O59" s="294">
        <v>0.9</v>
      </c>
      <c r="P59" s="294">
        <v>1</v>
      </c>
      <c r="Q59" s="6">
        <f t="shared" si="0"/>
        <v>0.24</v>
      </c>
      <c r="R59" s="6">
        <f t="shared" si="1"/>
        <v>0.48</v>
      </c>
      <c r="S59" s="6">
        <f t="shared" si="2"/>
        <v>0.72000000000000008</v>
      </c>
      <c r="T59" s="6">
        <f t="shared" si="3"/>
        <v>0.8</v>
      </c>
      <c r="U59" s="50">
        <f t="shared" si="4"/>
        <v>0.8</v>
      </c>
      <c r="V59" s="431"/>
      <c r="W59" s="431"/>
      <c r="X59" s="431"/>
      <c r="Y59" s="431"/>
      <c r="Z59" s="815"/>
      <c r="AA59" s="817"/>
      <c r="AB59" s="796"/>
      <c r="AC59" s="295"/>
      <c r="AD59" s="295"/>
      <c r="AE59" s="295"/>
      <c r="AF59" s="295"/>
      <c r="AG59" s="295"/>
      <c r="AH59" s="295"/>
      <c r="AI59" s="295"/>
      <c r="AJ59" s="295"/>
      <c r="AK59" s="295"/>
      <c r="AL59" s="295"/>
      <c r="AM59" s="295"/>
      <c r="AN59" s="295"/>
    </row>
    <row r="60" spans="1:40" ht="27.4" customHeight="1" x14ac:dyDescent="0.25">
      <c r="A60" s="783"/>
      <c r="B60" s="786"/>
      <c r="C60" s="791"/>
      <c r="D60" s="791"/>
      <c r="E60" s="792"/>
      <c r="F60" s="847"/>
      <c r="G60" s="792"/>
      <c r="H60" s="792"/>
      <c r="I60" s="792"/>
      <c r="J60" s="801"/>
      <c r="K60" s="68">
        <v>0.8</v>
      </c>
      <c r="L60" s="271" t="s">
        <v>24</v>
      </c>
      <c r="M60" s="276">
        <v>0.3</v>
      </c>
      <c r="N60" s="276">
        <v>0.6</v>
      </c>
      <c r="O60" s="276">
        <v>0.9</v>
      </c>
      <c r="P60" s="276">
        <v>1</v>
      </c>
      <c r="Q60" s="59">
        <f t="shared" si="0"/>
        <v>0.24</v>
      </c>
      <c r="R60" s="59">
        <f t="shared" si="1"/>
        <v>0.48</v>
      </c>
      <c r="S60" s="59">
        <f t="shared" si="2"/>
        <v>0.72000000000000008</v>
      </c>
      <c r="T60" s="59">
        <f t="shared" si="3"/>
        <v>0.8</v>
      </c>
      <c r="U60" s="61">
        <f t="shared" si="4"/>
        <v>0.8</v>
      </c>
      <c r="V60" s="431"/>
      <c r="W60" s="431"/>
      <c r="X60" s="431"/>
      <c r="Y60" s="431"/>
      <c r="Z60" s="815"/>
      <c r="AA60" s="817"/>
      <c r="AB60" s="796"/>
    </row>
    <row r="61" spans="1:40" ht="49.9" customHeight="1" x14ac:dyDescent="0.25">
      <c r="A61" s="783"/>
      <c r="B61" s="786"/>
      <c r="C61" s="791"/>
      <c r="D61" s="790" t="s">
        <v>706</v>
      </c>
      <c r="E61" s="858" t="s">
        <v>707</v>
      </c>
      <c r="F61" s="846">
        <v>68</v>
      </c>
      <c r="G61" s="845" t="s">
        <v>708</v>
      </c>
      <c r="H61" s="845" t="s">
        <v>709</v>
      </c>
      <c r="I61" s="804">
        <f>+MAX(V61:Y62)</f>
        <v>0.34</v>
      </c>
      <c r="J61" s="798" t="s">
        <v>710</v>
      </c>
      <c r="K61" s="55">
        <v>1</v>
      </c>
      <c r="L61" s="275" t="s">
        <v>23</v>
      </c>
      <c r="M61" s="277">
        <v>0.25</v>
      </c>
      <c r="N61" s="277">
        <v>0.5</v>
      </c>
      <c r="O61" s="277">
        <v>0.75</v>
      </c>
      <c r="P61" s="277">
        <v>1</v>
      </c>
      <c r="Q61" s="6">
        <f t="shared" si="0"/>
        <v>0.25</v>
      </c>
      <c r="R61" s="6">
        <f t="shared" si="1"/>
        <v>0.5</v>
      </c>
      <c r="S61" s="6">
        <f t="shared" si="2"/>
        <v>0.75</v>
      </c>
      <c r="T61" s="6">
        <f t="shared" si="3"/>
        <v>1</v>
      </c>
      <c r="U61" s="54">
        <f t="shared" si="4"/>
        <v>1</v>
      </c>
      <c r="V61" s="430">
        <f>+Q62</f>
        <v>0</v>
      </c>
      <c r="W61" s="430">
        <f>+R62</f>
        <v>0.1</v>
      </c>
      <c r="X61" s="430">
        <f>+S62</f>
        <v>0.26</v>
      </c>
      <c r="Y61" s="430">
        <f>+T62</f>
        <v>0.34</v>
      </c>
      <c r="Z61" s="815"/>
      <c r="AA61" s="821" t="s">
        <v>711</v>
      </c>
      <c r="AB61" s="796"/>
    </row>
    <row r="62" spans="1:40" ht="33.75" customHeight="1" x14ac:dyDescent="0.25">
      <c r="A62" s="783"/>
      <c r="B62" s="786"/>
      <c r="C62" s="791"/>
      <c r="D62" s="791"/>
      <c r="E62" s="859"/>
      <c r="F62" s="847"/>
      <c r="G62" s="792"/>
      <c r="H62" s="792"/>
      <c r="I62" s="792"/>
      <c r="J62" s="799"/>
      <c r="K62" s="68">
        <v>1</v>
      </c>
      <c r="L62" s="271" t="s">
        <v>24</v>
      </c>
      <c r="M62" s="276">
        <v>0</v>
      </c>
      <c r="N62" s="276">
        <v>0.1</v>
      </c>
      <c r="O62" s="276">
        <v>0.26</v>
      </c>
      <c r="P62" s="276">
        <v>0.34</v>
      </c>
      <c r="Q62" s="59">
        <f t="shared" si="0"/>
        <v>0</v>
      </c>
      <c r="R62" s="59">
        <f t="shared" si="1"/>
        <v>0.1</v>
      </c>
      <c r="S62" s="59">
        <f t="shared" si="2"/>
        <v>0.26</v>
      </c>
      <c r="T62" s="59">
        <f t="shared" si="3"/>
        <v>0.34</v>
      </c>
      <c r="U62" s="61">
        <f t="shared" si="4"/>
        <v>0.34</v>
      </c>
      <c r="V62" s="431"/>
      <c r="W62" s="431"/>
      <c r="X62" s="431"/>
      <c r="Y62" s="431"/>
      <c r="Z62" s="815"/>
      <c r="AA62" s="817"/>
      <c r="AB62" s="796"/>
    </row>
    <row r="63" spans="1:40" ht="49.9" customHeight="1" x14ac:dyDescent="0.25">
      <c r="A63" s="783"/>
      <c r="B63" s="786"/>
      <c r="C63" s="790" t="s">
        <v>712</v>
      </c>
      <c r="D63" s="860" t="s">
        <v>713</v>
      </c>
      <c r="E63" s="794" t="s">
        <v>714</v>
      </c>
      <c r="F63" s="810">
        <v>69</v>
      </c>
      <c r="G63" s="794" t="s">
        <v>715</v>
      </c>
      <c r="H63" s="794" t="s">
        <v>716</v>
      </c>
      <c r="I63" s="804">
        <f>+MAX(V63:Y64)</f>
        <v>1</v>
      </c>
      <c r="J63" s="818" t="s">
        <v>717</v>
      </c>
      <c r="K63" s="55">
        <v>1</v>
      </c>
      <c r="L63" s="275" t="s">
        <v>23</v>
      </c>
      <c r="M63" s="277">
        <v>0.5</v>
      </c>
      <c r="N63" s="277">
        <v>1</v>
      </c>
      <c r="O63" s="277">
        <v>1</v>
      </c>
      <c r="P63" s="277">
        <v>1</v>
      </c>
      <c r="Q63" s="6">
        <f t="shared" si="0"/>
        <v>0.5</v>
      </c>
      <c r="R63" s="6">
        <f t="shared" si="1"/>
        <v>1</v>
      </c>
      <c r="S63" s="6">
        <f t="shared" si="2"/>
        <v>1</v>
      </c>
      <c r="T63" s="6">
        <f t="shared" si="3"/>
        <v>1</v>
      </c>
      <c r="U63" s="54">
        <f t="shared" si="4"/>
        <v>1</v>
      </c>
      <c r="V63" s="430">
        <f>+Q64</f>
        <v>0.1</v>
      </c>
      <c r="W63" s="430">
        <f>+R64</f>
        <v>1</v>
      </c>
      <c r="X63" s="430">
        <f>+S64</f>
        <v>1</v>
      </c>
      <c r="Y63" s="430">
        <f>+T64</f>
        <v>1</v>
      </c>
      <c r="Z63" s="815"/>
      <c r="AA63" s="821" t="s">
        <v>665</v>
      </c>
      <c r="AB63" s="796"/>
    </row>
    <row r="64" spans="1:40" ht="49.9" customHeight="1" x14ac:dyDescent="0.25">
      <c r="A64" s="783"/>
      <c r="B64" s="786"/>
      <c r="C64" s="791"/>
      <c r="D64" s="861"/>
      <c r="E64" s="795"/>
      <c r="F64" s="811"/>
      <c r="G64" s="795"/>
      <c r="H64" s="795"/>
      <c r="I64" s="792"/>
      <c r="J64" s="819"/>
      <c r="K64" s="68">
        <v>1</v>
      </c>
      <c r="L64" s="271" t="s">
        <v>24</v>
      </c>
      <c r="M64" s="276">
        <v>0.1</v>
      </c>
      <c r="N64" s="276">
        <v>1</v>
      </c>
      <c r="O64" s="276">
        <v>1</v>
      </c>
      <c r="P64" s="276">
        <v>1</v>
      </c>
      <c r="Q64" s="59">
        <f t="shared" si="0"/>
        <v>0.1</v>
      </c>
      <c r="R64" s="59">
        <f t="shared" si="1"/>
        <v>1</v>
      </c>
      <c r="S64" s="59">
        <f t="shared" si="2"/>
        <v>1</v>
      </c>
      <c r="T64" s="59">
        <f t="shared" si="3"/>
        <v>1</v>
      </c>
      <c r="U64" s="61">
        <f t="shared" si="4"/>
        <v>1</v>
      </c>
      <c r="V64" s="431"/>
      <c r="W64" s="431"/>
      <c r="X64" s="431"/>
      <c r="Y64" s="431"/>
      <c r="Z64" s="815"/>
      <c r="AA64" s="817"/>
      <c r="AB64" s="796"/>
    </row>
    <row r="65" spans="1:28" ht="49.9" customHeight="1" x14ac:dyDescent="0.25">
      <c r="A65" s="783"/>
      <c r="B65" s="786"/>
      <c r="C65" s="791"/>
      <c r="D65" s="860" t="s">
        <v>718</v>
      </c>
      <c r="E65" s="794" t="s">
        <v>719</v>
      </c>
      <c r="F65" s="810">
        <v>70</v>
      </c>
      <c r="G65" s="794" t="s">
        <v>720</v>
      </c>
      <c r="H65" s="794" t="s">
        <v>721</v>
      </c>
      <c r="I65" s="804">
        <f>+MAX(V65:Y72)</f>
        <v>1</v>
      </c>
      <c r="J65" s="863" t="s">
        <v>722</v>
      </c>
      <c r="K65" s="55">
        <v>0.2</v>
      </c>
      <c r="L65" s="275" t="s">
        <v>23</v>
      </c>
      <c r="M65" s="277">
        <v>0.4</v>
      </c>
      <c r="N65" s="277">
        <v>0.8</v>
      </c>
      <c r="O65" s="277">
        <v>1</v>
      </c>
      <c r="P65" s="277">
        <v>1</v>
      </c>
      <c r="Q65" s="6">
        <f t="shared" si="0"/>
        <v>8.0000000000000016E-2</v>
      </c>
      <c r="R65" s="6">
        <f t="shared" si="1"/>
        <v>0.16000000000000003</v>
      </c>
      <c r="S65" s="6">
        <f t="shared" si="2"/>
        <v>0.2</v>
      </c>
      <c r="T65" s="6">
        <f t="shared" si="3"/>
        <v>0.2</v>
      </c>
      <c r="U65" s="54">
        <f t="shared" si="4"/>
        <v>0.2</v>
      </c>
      <c r="V65" s="430">
        <f>+Q66+Q68+Q70+Q72</f>
        <v>0.08</v>
      </c>
      <c r="W65" s="430">
        <f>+R66+R68+R70+R72</f>
        <v>0.57000000000000006</v>
      </c>
      <c r="X65" s="430">
        <f>+S66+S68+S70+S72</f>
        <v>0.7</v>
      </c>
      <c r="Y65" s="430">
        <f>+T66+T68+T70+T72</f>
        <v>1</v>
      </c>
      <c r="Z65" s="815"/>
      <c r="AA65" s="817"/>
      <c r="AB65" s="796"/>
    </row>
    <row r="66" spans="1:28" ht="49.9" customHeight="1" x14ac:dyDescent="0.25">
      <c r="A66" s="783"/>
      <c r="B66" s="786"/>
      <c r="C66" s="791"/>
      <c r="D66" s="861"/>
      <c r="E66" s="795"/>
      <c r="F66" s="811"/>
      <c r="G66" s="795"/>
      <c r="H66" s="795"/>
      <c r="I66" s="792"/>
      <c r="J66" s="864"/>
      <c r="K66" s="68">
        <v>0.2</v>
      </c>
      <c r="L66" s="271" t="s">
        <v>24</v>
      </c>
      <c r="M66" s="276">
        <v>0.3</v>
      </c>
      <c r="N66" s="276">
        <v>0.7</v>
      </c>
      <c r="O66" s="276">
        <v>0.7</v>
      </c>
      <c r="P66" s="276">
        <v>1</v>
      </c>
      <c r="Q66" s="59">
        <f t="shared" si="0"/>
        <v>0.06</v>
      </c>
      <c r="R66" s="59">
        <f t="shared" si="1"/>
        <v>0.13999999999999999</v>
      </c>
      <c r="S66" s="59">
        <f t="shared" si="2"/>
        <v>0.13999999999999999</v>
      </c>
      <c r="T66" s="59">
        <f t="shared" si="3"/>
        <v>0.2</v>
      </c>
      <c r="U66" s="61">
        <f t="shared" si="4"/>
        <v>0.2</v>
      </c>
      <c r="V66" s="431"/>
      <c r="W66" s="431"/>
      <c r="X66" s="431"/>
      <c r="Y66" s="431"/>
      <c r="Z66" s="815"/>
      <c r="AA66" s="817"/>
      <c r="AB66" s="796"/>
    </row>
    <row r="67" spans="1:28" ht="49.9" customHeight="1" x14ac:dyDescent="0.25">
      <c r="A67" s="783"/>
      <c r="B67" s="786"/>
      <c r="C67" s="791"/>
      <c r="D67" s="861"/>
      <c r="E67" s="795"/>
      <c r="F67" s="811"/>
      <c r="G67" s="795"/>
      <c r="H67" s="795"/>
      <c r="I67" s="792"/>
      <c r="J67" s="800" t="s">
        <v>723</v>
      </c>
      <c r="K67" s="55">
        <v>0.2</v>
      </c>
      <c r="L67" s="275" t="s">
        <v>23</v>
      </c>
      <c r="M67" s="277">
        <v>0.1</v>
      </c>
      <c r="N67" s="277">
        <v>0.4</v>
      </c>
      <c r="O67" s="277">
        <v>0.7</v>
      </c>
      <c r="P67" s="277">
        <v>1</v>
      </c>
      <c r="Q67" s="6">
        <f t="shared" ref="Q67:Q72" si="5">+SUM(M67:M67)*K67</f>
        <v>2.0000000000000004E-2</v>
      </c>
      <c r="R67" s="6">
        <f t="shared" ref="R67:R72" si="6">+SUM(N67:N67)*K67</f>
        <v>8.0000000000000016E-2</v>
      </c>
      <c r="S67" s="6">
        <f t="shared" ref="S67:S72" si="7">+SUM(O67:O67)*K67</f>
        <v>0.13999999999999999</v>
      </c>
      <c r="T67" s="6">
        <f t="shared" ref="T67:T72" si="8">+SUM(P67:P67)*K67</f>
        <v>0.2</v>
      </c>
      <c r="U67" s="54">
        <f t="shared" ref="U67:U72" si="9">+MAX(Q67:T67)</f>
        <v>0.2</v>
      </c>
      <c r="V67" s="431"/>
      <c r="W67" s="431"/>
      <c r="X67" s="431"/>
      <c r="Y67" s="431"/>
      <c r="Z67" s="815"/>
      <c r="AA67" s="817"/>
      <c r="AB67" s="796"/>
    </row>
    <row r="68" spans="1:28" ht="49.9" customHeight="1" x14ac:dyDescent="0.25">
      <c r="A68" s="783"/>
      <c r="B68" s="786"/>
      <c r="C68" s="791"/>
      <c r="D68" s="861"/>
      <c r="E68" s="795"/>
      <c r="F68" s="811"/>
      <c r="G68" s="795"/>
      <c r="H68" s="795"/>
      <c r="I68" s="792"/>
      <c r="J68" s="801"/>
      <c r="K68" s="68">
        <v>0.2</v>
      </c>
      <c r="L68" s="271" t="s">
        <v>24</v>
      </c>
      <c r="M68" s="276">
        <v>0.1</v>
      </c>
      <c r="N68" s="276">
        <v>1</v>
      </c>
      <c r="O68" s="276">
        <v>1</v>
      </c>
      <c r="P68" s="276">
        <v>1</v>
      </c>
      <c r="Q68" s="59">
        <f t="shared" si="5"/>
        <v>2.0000000000000004E-2</v>
      </c>
      <c r="R68" s="59">
        <f t="shared" si="6"/>
        <v>0.2</v>
      </c>
      <c r="S68" s="59">
        <f t="shared" si="7"/>
        <v>0.2</v>
      </c>
      <c r="T68" s="59">
        <f t="shared" si="8"/>
        <v>0.2</v>
      </c>
      <c r="U68" s="61">
        <f t="shared" si="9"/>
        <v>0.2</v>
      </c>
      <c r="V68" s="431"/>
      <c r="W68" s="431"/>
      <c r="X68" s="431"/>
      <c r="Y68" s="431"/>
      <c r="Z68" s="815"/>
      <c r="AA68" s="817"/>
      <c r="AB68" s="796"/>
    </row>
    <row r="69" spans="1:28" ht="37.9" customHeight="1" x14ac:dyDescent="0.25">
      <c r="A69" s="783"/>
      <c r="B69" s="786"/>
      <c r="C69" s="791"/>
      <c r="D69" s="861"/>
      <c r="E69" s="795"/>
      <c r="F69" s="811"/>
      <c r="G69" s="795"/>
      <c r="H69" s="795"/>
      <c r="I69" s="792"/>
      <c r="J69" s="865" t="s">
        <v>724</v>
      </c>
      <c r="K69" s="55">
        <v>0.2</v>
      </c>
      <c r="L69" s="275" t="s">
        <v>23</v>
      </c>
      <c r="M69" s="277">
        <v>0.2</v>
      </c>
      <c r="N69" s="277">
        <v>0.4</v>
      </c>
      <c r="O69" s="277">
        <v>0.6</v>
      </c>
      <c r="P69" s="277">
        <v>1</v>
      </c>
      <c r="Q69" s="6">
        <f>+SUM(M69:M69)*K69</f>
        <v>4.0000000000000008E-2</v>
      </c>
      <c r="R69" s="6">
        <f>+SUM(N69:N69)*K69</f>
        <v>8.0000000000000016E-2</v>
      </c>
      <c r="S69" s="6">
        <f>+SUM(O69:O69)*K69</f>
        <v>0.12</v>
      </c>
      <c r="T69" s="6">
        <f>+SUM(P69:P69)*K69</f>
        <v>0.2</v>
      </c>
      <c r="U69" s="54">
        <f>+MAX(Q69:T69)</f>
        <v>0.2</v>
      </c>
      <c r="V69" s="431"/>
      <c r="W69" s="431"/>
      <c r="X69" s="431"/>
      <c r="Y69" s="431"/>
      <c r="Z69" s="815"/>
      <c r="AA69" s="817"/>
      <c r="AB69" s="796"/>
    </row>
    <row r="70" spans="1:28" ht="31.15" customHeight="1" x14ac:dyDescent="0.25">
      <c r="A70" s="783"/>
      <c r="B70" s="786"/>
      <c r="C70" s="791"/>
      <c r="D70" s="861"/>
      <c r="E70" s="795"/>
      <c r="F70" s="811"/>
      <c r="G70" s="795"/>
      <c r="H70" s="795"/>
      <c r="I70" s="792"/>
      <c r="J70" s="866"/>
      <c r="K70" s="68">
        <v>0.2</v>
      </c>
      <c r="L70" s="271" t="s">
        <v>24</v>
      </c>
      <c r="M70" s="276">
        <v>0</v>
      </c>
      <c r="N70" s="276">
        <v>0.35</v>
      </c>
      <c r="O70" s="276">
        <v>0.6</v>
      </c>
      <c r="P70" s="276">
        <v>1</v>
      </c>
      <c r="Q70" s="59">
        <f>+SUM(M70:M70)*K70</f>
        <v>0</v>
      </c>
      <c r="R70" s="59">
        <f>+SUM(N70:N70)*K70</f>
        <v>6.9999999999999993E-2</v>
      </c>
      <c r="S70" s="59">
        <f>+SUM(O70:O70)*K70</f>
        <v>0.12</v>
      </c>
      <c r="T70" s="59">
        <f>+SUM(P70:P70)*K70</f>
        <v>0.2</v>
      </c>
      <c r="U70" s="61">
        <f>+MAX(Q70:T70)</f>
        <v>0.2</v>
      </c>
      <c r="V70" s="431"/>
      <c r="W70" s="431"/>
      <c r="X70" s="431"/>
      <c r="Y70" s="431"/>
      <c r="Z70" s="815"/>
      <c r="AA70" s="817"/>
      <c r="AB70" s="796"/>
    </row>
    <row r="71" spans="1:28" ht="49.9" customHeight="1" x14ac:dyDescent="0.25">
      <c r="A71" s="783"/>
      <c r="B71" s="786"/>
      <c r="C71" s="791"/>
      <c r="D71" s="861"/>
      <c r="E71" s="795"/>
      <c r="F71" s="811"/>
      <c r="G71" s="795"/>
      <c r="H71" s="795"/>
      <c r="I71" s="792"/>
      <c r="J71" s="800" t="s">
        <v>725</v>
      </c>
      <c r="K71" s="55">
        <v>0.4</v>
      </c>
      <c r="L71" s="275" t="s">
        <v>23</v>
      </c>
      <c r="M71" s="277">
        <v>0.2</v>
      </c>
      <c r="N71" s="277">
        <v>0.4</v>
      </c>
      <c r="O71" s="277">
        <v>0.6</v>
      </c>
      <c r="P71" s="277">
        <v>1</v>
      </c>
      <c r="Q71" s="6">
        <f t="shared" si="5"/>
        <v>8.0000000000000016E-2</v>
      </c>
      <c r="R71" s="6">
        <f t="shared" si="6"/>
        <v>0.16000000000000003</v>
      </c>
      <c r="S71" s="6">
        <f t="shared" si="7"/>
        <v>0.24</v>
      </c>
      <c r="T71" s="6">
        <f t="shared" si="8"/>
        <v>0.4</v>
      </c>
      <c r="U71" s="54">
        <f t="shared" si="9"/>
        <v>0.4</v>
      </c>
      <c r="V71" s="431"/>
      <c r="W71" s="431"/>
      <c r="X71" s="431"/>
      <c r="Y71" s="431"/>
      <c r="Z71" s="815"/>
      <c r="AA71" s="817"/>
      <c r="AB71" s="796"/>
    </row>
    <row r="72" spans="1:28" ht="38.450000000000003" customHeight="1" x14ac:dyDescent="0.25">
      <c r="A72" s="784"/>
      <c r="B72" s="787"/>
      <c r="C72" s="844"/>
      <c r="D72" s="862"/>
      <c r="E72" s="809"/>
      <c r="F72" s="812"/>
      <c r="G72" s="809"/>
      <c r="H72" s="809"/>
      <c r="I72" s="813"/>
      <c r="J72" s="801"/>
      <c r="K72" s="68">
        <v>0.4</v>
      </c>
      <c r="L72" s="271" t="s">
        <v>24</v>
      </c>
      <c r="M72" s="276">
        <v>0</v>
      </c>
      <c r="N72" s="276">
        <v>0.4</v>
      </c>
      <c r="O72" s="276">
        <v>0.6</v>
      </c>
      <c r="P72" s="276">
        <v>1</v>
      </c>
      <c r="Q72" s="75">
        <f t="shared" si="5"/>
        <v>0</v>
      </c>
      <c r="R72" s="75">
        <f t="shared" si="6"/>
        <v>0.16000000000000003</v>
      </c>
      <c r="S72" s="75">
        <f t="shared" si="7"/>
        <v>0.24</v>
      </c>
      <c r="T72" s="75">
        <f t="shared" si="8"/>
        <v>0.4</v>
      </c>
      <c r="U72" s="74">
        <f t="shared" si="9"/>
        <v>0.4</v>
      </c>
      <c r="V72" s="461"/>
      <c r="W72" s="461"/>
      <c r="X72" s="461"/>
      <c r="Y72" s="461"/>
      <c r="Z72" s="836"/>
      <c r="AA72" s="855"/>
      <c r="AB72" s="797"/>
    </row>
    <row r="73" spans="1:28" x14ac:dyDescent="0.25">
      <c r="F73" s="191"/>
      <c r="I73" s="317"/>
      <c r="Q73" s="298">
        <f>+((SUMIF($L$3:$L$72,"P",Q$3:Q$72)))/14</f>
        <v>0.12357142857142858</v>
      </c>
      <c r="R73" s="298">
        <f>+((SUMIF($L$3:$L$72,"P",R$3:R$72)))/14</f>
        <v>0.33928571428571441</v>
      </c>
      <c r="S73" s="298">
        <f>+((SUMIF($L$3:$L$72,"P",S$3:S$72)))/14</f>
        <v>0.64071428571428568</v>
      </c>
      <c r="T73" s="298">
        <f>+((SUMIF($L$3:$L$72,"P",T$3:T$72)))/14</f>
        <v>1</v>
      </c>
      <c r="U73" s="299">
        <f>+((SUMIF($L$3:$L$72,"P",U$3:U$72)))/14</f>
        <v>1</v>
      </c>
      <c r="V73" s="53"/>
      <c r="W73" s="53"/>
      <c r="X73" s="53"/>
      <c r="Y73" s="53"/>
    </row>
    <row r="74" spans="1:28" x14ac:dyDescent="0.25">
      <c r="Q74" s="298">
        <f>+((SUMIF($L$3:$L$72,"e",Q$3:Q$72)))/14</f>
        <v>5.8142857142857149E-2</v>
      </c>
      <c r="R74" s="298">
        <f>+((SUMIF($L$3:$L$72,"e",R$3:R$72)))/14</f>
        <v>0.28339285714285722</v>
      </c>
      <c r="S74" s="298">
        <f>+((SUMIF($L$3:$L$72,"e",S$3:S$72)))/14</f>
        <v>0.52517857142857138</v>
      </c>
      <c r="T74" s="298">
        <f>+((SUMIF($L$3:$L$72,"e",T$3:T$72)))/14</f>
        <v>0.79374999999999996</v>
      </c>
      <c r="U74" s="299">
        <f>+((SUMIF($L$3:$L$72,"e",U$3:U$72)))/14</f>
        <v>0.79374999999999996</v>
      </c>
      <c r="V74" s="53"/>
      <c r="W74" s="53"/>
      <c r="X74" s="53"/>
      <c r="Y74" s="53"/>
    </row>
    <row r="75" spans="1:28" ht="16.5" thickBot="1" x14ac:dyDescent="0.3">
      <c r="Q75" s="76"/>
      <c r="R75" s="76"/>
      <c r="S75" s="76"/>
      <c r="T75" s="76"/>
      <c r="U75" s="73"/>
      <c r="V75" s="53"/>
      <c r="W75" s="53"/>
      <c r="X75" s="53"/>
      <c r="Y75" s="53"/>
    </row>
    <row r="76" spans="1:28" ht="16.5" thickBot="1" x14ac:dyDescent="0.3">
      <c r="Q76" s="526" t="s">
        <v>280</v>
      </c>
      <c r="R76" s="527"/>
      <c r="S76" s="527"/>
      <c r="T76" s="527"/>
      <c r="U76" s="528"/>
      <c r="V76" s="53"/>
      <c r="W76" s="53"/>
      <c r="X76" s="53"/>
      <c r="Y76" s="53"/>
    </row>
    <row r="77" spans="1:28" ht="16.5" thickBot="1" x14ac:dyDescent="0.3">
      <c r="Q77" s="188">
        <f>+Q74/Q73</f>
        <v>0.47052023121387282</v>
      </c>
      <c r="R77" s="188">
        <f>+R74/R73</f>
        <v>0.83526315789473682</v>
      </c>
      <c r="S77" s="188">
        <f>+S74/S73</f>
        <v>0.81967670011148275</v>
      </c>
      <c r="T77" s="188">
        <f>+T74/T73</f>
        <v>0.79374999999999996</v>
      </c>
      <c r="U77" s="188">
        <f>+U74/U73</f>
        <v>0.79374999999999996</v>
      </c>
      <c r="V77" s="53"/>
      <c r="W77" s="53"/>
      <c r="X77" s="53"/>
      <c r="Y77" s="53"/>
    </row>
    <row r="78" spans="1:28" ht="26.25" thickBot="1" x14ac:dyDescent="0.3">
      <c r="Q78" s="125" t="str">
        <f>+IF(Q77&gt;0.95,"BIEN",IF(Q77&gt;=0.85,"ACEPTABLE",IF(Q77&lt;0.85,"PARA MEJORAR")))</f>
        <v>PARA MEJORAR</v>
      </c>
      <c r="R78" s="125" t="str">
        <f>+IF(R77&gt;0.95,"BIEN",IF(R77&gt;=0.85,"ACEPTABLE",IF(R77&lt;0.85,"PARA MEJORAR")))</f>
        <v>PARA MEJORAR</v>
      </c>
      <c r="S78" s="125" t="str">
        <f>+IF(S77&gt;0.95,"BIEN",IF(S77&gt;=0.85,"ACEPTABLE",IF(S77&lt;0.85,"PARA MEJORAR")))</f>
        <v>PARA MEJORAR</v>
      </c>
      <c r="T78" s="126" t="str">
        <f>+IF(T77&gt;0.95,"BIEN",IF(T77&gt;=0.85,"ACEPTABLE",IF(T77&lt;0.85,"PARA MEJORAR")))</f>
        <v>PARA MEJORAR</v>
      </c>
      <c r="U78" s="127" t="str">
        <f>+IF(U77&gt;0.95,"BIEN",IF(U77&gt;=0.85,"ACEPTABLE",IF(U77&lt;0.85,"PARA MEJORAR")))</f>
        <v>PARA MEJORAR</v>
      </c>
      <c r="V78" s="53"/>
      <c r="W78" s="53"/>
      <c r="X78" s="53"/>
      <c r="Y78" s="53"/>
    </row>
    <row r="79" spans="1:28" x14ac:dyDescent="0.25">
      <c r="Q79" s="76"/>
      <c r="R79" s="76"/>
      <c r="S79" s="76"/>
      <c r="T79" s="76"/>
      <c r="U79" s="73"/>
      <c r="V79" s="53"/>
      <c r="W79" s="53"/>
      <c r="X79" s="53"/>
      <c r="Y79" s="53"/>
    </row>
    <row r="80" spans="1:28" x14ac:dyDescent="0.25">
      <c r="Q80" s="52"/>
      <c r="R80" s="52"/>
      <c r="S80" s="52"/>
      <c r="T80" s="52"/>
      <c r="U80" s="53"/>
      <c r="V80" s="53"/>
      <c r="W80" s="53"/>
      <c r="X80" s="53"/>
      <c r="Y80" s="53"/>
    </row>
    <row r="81" spans="17:25" x14ac:dyDescent="0.25">
      <c r="Q81" s="36"/>
      <c r="R81" s="36"/>
      <c r="S81" s="36"/>
      <c r="T81" s="36"/>
      <c r="U81" s="36"/>
      <c r="V81" s="36"/>
      <c r="W81" s="36"/>
      <c r="X81" s="36"/>
      <c r="Y81" s="36"/>
    </row>
    <row r="82" spans="17:25" x14ac:dyDescent="0.25">
      <c r="Q82" s="36"/>
      <c r="R82" s="36"/>
      <c r="S82" s="36"/>
      <c r="T82" s="36"/>
      <c r="U82" s="36"/>
      <c r="V82" s="36"/>
      <c r="W82" s="36"/>
      <c r="X82" s="36"/>
      <c r="Y82" s="36"/>
    </row>
    <row r="83" spans="17:25" x14ac:dyDescent="0.25">
      <c r="Q83" s="36"/>
      <c r="R83" s="36"/>
      <c r="S83" s="36"/>
      <c r="T83" s="36"/>
      <c r="U83" s="36"/>
      <c r="V83" s="36"/>
      <c r="W83" s="36"/>
      <c r="X83" s="36"/>
      <c r="Y83" s="36"/>
    </row>
    <row r="84" spans="17:25" x14ac:dyDescent="0.25">
      <c r="Q84" s="36"/>
      <c r="R84" s="36"/>
      <c r="S84" s="36"/>
      <c r="T84" s="36"/>
      <c r="U84" s="36"/>
      <c r="V84" s="36"/>
      <c r="W84" s="36"/>
      <c r="X84" s="36"/>
      <c r="Y84" s="36"/>
    </row>
    <row r="85" spans="17:25" x14ac:dyDescent="0.25">
      <c r="Q85" s="36"/>
      <c r="R85" s="36"/>
      <c r="S85" s="36"/>
      <c r="T85" s="36"/>
      <c r="U85" s="36"/>
      <c r="V85" s="36"/>
      <c r="W85" s="36"/>
      <c r="X85" s="36"/>
      <c r="Y85" s="36"/>
    </row>
    <row r="86" spans="17:25" x14ac:dyDescent="0.25">
      <c r="Q86" s="36"/>
      <c r="R86" s="36"/>
      <c r="S86" s="36"/>
      <c r="T86" s="36"/>
      <c r="U86" s="36"/>
      <c r="V86" s="36"/>
      <c r="W86" s="36"/>
      <c r="X86" s="36"/>
      <c r="Y86" s="36"/>
    </row>
    <row r="87" spans="17:25" x14ac:dyDescent="0.25">
      <c r="Q87" s="36"/>
      <c r="R87" s="36"/>
      <c r="S87" s="36"/>
      <c r="T87" s="36"/>
      <c r="U87" s="36"/>
      <c r="V87" s="36"/>
      <c r="W87" s="36"/>
      <c r="X87" s="36"/>
      <c r="Y87" s="36"/>
    </row>
    <row r="88" spans="17:25" x14ac:dyDescent="0.25">
      <c r="Q88" s="36"/>
      <c r="R88" s="36"/>
      <c r="S88" s="36"/>
      <c r="T88" s="36"/>
      <c r="U88" s="36"/>
      <c r="V88" s="36"/>
      <c r="W88" s="36"/>
      <c r="X88" s="36"/>
      <c r="Y88" s="36"/>
    </row>
    <row r="89" spans="17:25" x14ac:dyDescent="0.25">
      <c r="Q89" s="36"/>
      <c r="R89" s="36"/>
      <c r="S89" s="36"/>
      <c r="T89" s="36"/>
      <c r="U89" s="36"/>
      <c r="V89" s="36"/>
      <c r="W89" s="36"/>
      <c r="X89" s="36"/>
      <c r="Y89" s="36"/>
    </row>
    <row r="90" spans="17:25" x14ac:dyDescent="0.25">
      <c r="Q90" s="36"/>
      <c r="R90" s="36"/>
      <c r="S90" s="36"/>
      <c r="T90" s="36"/>
      <c r="U90" s="36"/>
      <c r="V90" s="36"/>
      <c r="W90" s="36"/>
      <c r="X90" s="36"/>
      <c r="Y90" s="36"/>
    </row>
    <row r="91" spans="17:25" x14ac:dyDescent="0.25">
      <c r="Q91" s="36"/>
      <c r="R91" s="36"/>
      <c r="S91" s="36"/>
      <c r="T91" s="36"/>
      <c r="U91" s="36"/>
      <c r="V91" s="36"/>
      <c r="W91" s="36"/>
      <c r="X91" s="36"/>
      <c r="Y91" s="36"/>
    </row>
    <row r="92" spans="17:25" x14ac:dyDescent="0.25">
      <c r="Q92" s="36"/>
      <c r="R92" s="36"/>
      <c r="S92" s="36"/>
      <c r="T92" s="36"/>
      <c r="U92" s="36"/>
      <c r="V92" s="36"/>
      <c r="W92" s="36"/>
      <c r="X92" s="36"/>
      <c r="Y92" s="36"/>
    </row>
    <row r="93" spans="17:25" x14ac:dyDescent="0.25">
      <c r="Q93" s="36"/>
      <c r="R93" s="36"/>
      <c r="S93" s="36"/>
      <c r="T93" s="36"/>
      <c r="U93" s="36"/>
      <c r="V93" s="36"/>
      <c r="W93" s="36"/>
      <c r="X93" s="36"/>
      <c r="Y93" s="36"/>
    </row>
    <row r="94" spans="17:25" x14ac:dyDescent="0.25">
      <c r="Q94" s="36"/>
      <c r="R94" s="36"/>
      <c r="S94" s="36"/>
      <c r="T94" s="36"/>
      <c r="U94" s="36"/>
      <c r="V94" s="36"/>
      <c r="W94" s="36"/>
      <c r="X94" s="36"/>
      <c r="Y94" s="36"/>
    </row>
    <row r="95" spans="17:25" x14ac:dyDescent="0.25">
      <c r="Q95" s="36"/>
      <c r="R95" s="36"/>
      <c r="S95" s="36"/>
      <c r="T95" s="36"/>
      <c r="U95" s="36"/>
      <c r="V95" s="36"/>
      <c r="W95" s="36"/>
      <c r="X95" s="36"/>
      <c r="Y95" s="36"/>
    </row>
    <row r="96" spans="17:25" x14ac:dyDescent="0.25">
      <c r="Q96" s="36"/>
      <c r="R96" s="36"/>
      <c r="S96" s="36"/>
      <c r="T96" s="36"/>
      <c r="U96" s="36"/>
      <c r="V96" s="36"/>
      <c r="W96" s="36"/>
      <c r="X96" s="36"/>
      <c r="Y96" s="36"/>
    </row>
    <row r="97" spans="17:25" x14ac:dyDescent="0.25">
      <c r="Q97" s="36"/>
      <c r="R97" s="36"/>
      <c r="S97" s="36"/>
      <c r="T97" s="36"/>
      <c r="U97" s="36"/>
      <c r="V97" s="36"/>
      <c r="W97" s="36"/>
      <c r="X97" s="36"/>
      <c r="Y97" s="36"/>
    </row>
    <row r="98" spans="17:25" x14ac:dyDescent="0.25">
      <c r="Q98" s="36"/>
      <c r="R98" s="36"/>
      <c r="S98" s="36"/>
      <c r="T98" s="36"/>
      <c r="U98" s="36"/>
      <c r="V98" s="36"/>
      <c r="W98" s="36"/>
      <c r="X98" s="36"/>
      <c r="Y98" s="36"/>
    </row>
    <row r="99" spans="17:25" x14ac:dyDescent="0.25">
      <c r="Q99" s="36"/>
      <c r="R99" s="36"/>
      <c r="S99" s="36"/>
      <c r="T99" s="36"/>
      <c r="U99" s="36"/>
      <c r="V99" s="36"/>
      <c r="W99" s="36"/>
      <c r="X99" s="36"/>
      <c r="Y99" s="36"/>
    </row>
    <row r="100" spans="17:25" x14ac:dyDescent="0.25">
      <c r="Q100" s="36"/>
      <c r="R100" s="36"/>
      <c r="S100" s="36"/>
      <c r="T100" s="36"/>
      <c r="U100" s="36"/>
      <c r="V100" s="36"/>
      <c r="W100" s="36"/>
      <c r="X100" s="36"/>
      <c r="Y100" s="36"/>
    </row>
    <row r="101" spans="17:25" x14ac:dyDescent="0.25">
      <c r="Q101" s="36"/>
      <c r="R101" s="36"/>
      <c r="S101" s="36"/>
      <c r="T101" s="36"/>
      <c r="U101" s="36"/>
      <c r="V101" s="36"/>
      <c r="W101" s="36"/>
      <c r="X101" s="36"/>
      <c r="Y101" s="36"/>
    </row>
    <row r="102" spans="17:25" x14ac:dyDescent="0.25">
      <c r="Q102" s="36"/>
      <c r="R102" s="36"/>
      <c r="S102" s="36"/>
      <c r="T102" s="36"/>
      <c r="U102" s="36"/>
      <c r="V102" s="36"/>
      <c r="W102" s="36"/>
      <c r="X102" s="36"/>
      <c r="Y102" s="36"/>
    </row>
    <row r="103" spans="17:25" x14ac:dyDescent="0.25">
      <c r="Q103" s="36"/>
      <c r="R103" s="36"/>
      <c r="S103" s="36"/>
      <c r="T103" s="36"/>
      <c r="U103" s="36"/>
      <c r="V103" s="36"/>
      <c r="W103" s="36"/>
      <c r="X103" s="36"/>
      <c r="Y103" s="36"/>
    </row>
    <row r="104" spans="17:25" x14ac:dyDescent="0.25">
      <c r="Q104" s="36"/>
      <c r="R104" s="36"/>
      <c r="S104" s="36"/>
      <c r="T104" s="36"/>
      <c r="U104" s="36"/>
      <c r="V104" s="36"/>
      <c r="W104" s="36"/>
      <c r="X104" s="36"/>
      <c r="Y104" s="36"/>
    </row>
    <row r="105" spans="17:25" x14ac:dyDescent="0.25">
      <c r="Q105" s="36"/>
      <c r="R105" s="36"/>
      <c r="S105" s="36"/>
      <c r="T105" s="36"/>
      <c r="U105" s="36"/>
      <c r="V105" s="36"/>
      <c r="W105" s="36"/>
      <c r="X105" s="36"/>
      <c r="Y105" s="36"/>
    </row>
    <row r="106" spans="17:25" x14ac:dyDescent="0.25">
      <c r="Q106" s="36"/>
      <c r="R106" s="36"/>
      <c r="S106" s="36"/>
      <c r="T106" s="36"/>
      <c r="U106" s="36"/>
      <c r="V106" s="36"/>
      <c r="W106" s="36"/>
      <c r="X106" s="36"/>
      <c r="Y106" s="36"/>
    </row>
    <row r="107" spans="17:25" x14ac:dyDescent="0.25">
      <c r="Q107" s="36"/>
      <c r="R107" s="36"/>
      <c r="S107" s="36"/>
      <c r="T107" s="36"/>
      <c r="U107" s="36"/>
      <c r="V107" s="36"/>
      <c r="W107" s="36"/>
      <c r="X107" s="36"/>
      <c r="Y107" s="36"/>
    </row>
    <row r="108" spans="17:25" x14ac:dyDescent="0.25">
      <c r="Q108" s="36"/>
      <c r="R108" s="36"/>
      <c r="S108" s="36"/>
      <c r="T108" s="36"/>
      <c r="U108" s="36"/>
      <c r="V108" s="36"/>
      <c r="W108" s="36"/>
      <c r="X108" s="36"/>
      <c r="Y108" s="36"/>
    </row>
    <row r="109" spans="17:25" x14ac:dyDescent="0.25">
      <c r="Q109" s="36"/>
      <c r="R109" s="36"/>
      <c r="S109" s="36"/>
      <c r="T109" s="36"/>
      <c r="U109" s="36"/>
      <c r="V109" s="36"/>
      <c r="W109" s="36"/>
      <c r="X109" s="36"/>
      <c r="Y109" s="36"/>
    </row>
    <row r="110" spans="17:25" x14ac:dyDescent="0.25">
      <c r="Q110" s="36"/>
      <c r="R110" s="36"/>
      <c r="S110" s="36"/>
      <c r="T110" s="36"/>
      <c r="U110" s="36"/>
      <c r="V110" s="36"/>
      <c r="W110" s="36"/>
      <c r="X110" s="36"/>
      <c r="Y110" s="36"/>
    </row>
    <row r="111" spans="17:25" x14ac:dyDescent="0.25">
      <c r="Q111" s="36"/>
      <c r="R111" s="36"/>
      <c r="S111" s="36"/>
      <c r="T111" s="36"/>
      <c r="U111" s="36"/>
      <c r="V111" s="36"/>
      <c r="W111" s="36"/>
      <c r="X111" s="36"/>
      <c r="Y111" s="36"/>
    </row>
    <row r="112" spans="17:25" x14ac:dyDescent="0.25">
      <c r="Q112" s="36"/>
      <c r="R112" s="36"/>
      <c r="S112" s="36"/>
      <c r="T112" s="36"/>
      <c r="U112" s="36"/>
      <c r="V112" s="36"/>
      <c r="W112" s="36"/>
      <c r="X112" s="36"/>
      <c r="Y112" s="36"/>
    </row>
    <row r="113" spans="17:25" x14ac:dyDescent="0.25">
      <c r="Q113" s="36"/>
      <c r="R113" s="36"/>
      <c r="S113" s="36"/>
      <c r="T113" s="36"/>
      <c r="U113" s="36"/>
      <c r="V113" s="36"/>
      <c r="W113" s="36"/>
      <c r="X113" s="36"/>
      <c r="Y113" s="36"/>
    </row>
    <row r="114" spans="17:25" x14ac:dyDescent="0.25">
      <c r="Q114" s="36"/>
      <c r="R114" s="36"/>
      <c r="S114" s="36"/>
      <c r="T114" s="36"/>
      <c r="U114" s="36"/>
      <c r="V114" s="36"/>
      <c r="W114" s="36"/>
      <c r="X114" s="36"/>
      <c r="Y114" s="36"/>
    </row>
    <row r="115" spans="17:25" x14ac:dyDescent="0.25">
      <c r="Q115" s="36"/>
      <c r="R115" s="36"/>
      <c r="S115" s="36"/>
      <c r="T115" s="36"/>
      <c r="U115" s="36"/>
      <c r="V115" s="36"/>
      <c r="W115" s="36"/>
      <c r="X115" s="36"/>
      <c r="Y115" s="36"/>
    </row>
    <row r="116" spans="17:25" x14ac:dyDescent="0.25">
      <c r="Q116" s="36"/>
      <c r="R116" s="36"/>
      <c r="S116" s="36"/>
      <c r="T116" s="36"/>
      <c r="U116" s="36"/>
      <c r="V116" s="36"/>
      <c r="W116" s="36"/>
      <c r="X116" s="36"/>
      <c r="Y116" s="36"/>
    </row>
    <row r="117" spans="17:25" x14ac:dyDescent="0.25">
      <c r="Q117" s="36"/>
      <c r="R117" s="36"/>
      <c r="S117" s="36"/>
      <c r="T117" s="36"/>
      <c r="U117" s="36"/>
      <c r="V117" s="36"/>
      <c r="W117" s="36"/>
      <c r="X117" s="36"/>
      <c r="Y117" s="36"/>
    </row>
    <row r="118" spans="17:25" x14ac:dyDescent="0.25">
      <c r="Q118" s="36"/>
      <c r="R118" s="36"/>
      <c r="S118" s="36"/>
      <c r="T118" s="36"/>
      <c r="U118" s="36"/>
      <c r="V118" s="36"/>
      <c r="W118" s="36"/>
      <c r="X118" s="36"/>
      <c r="Y118" s="36"/>
    </row>
    <row r="119" spans="17:25" x14ac:dyDescent="0.25">
      <c r="Q119" s="36"/>
      <c r="R119" s="36"/>
      <c r="S119" s="36"/>
      <c r="T119" s="36"/>
      <c r="U119" s="36"/>
      <c r="V119" s="36"/>
      <c r="W119" s="36"/>
      <c r="X119" s="36"/>
      <c r="Y119" s="36"/>
    </row>
    <row r="120" spans="17:25" x14ac:dyDescent="0.25">
      <c r="Q120" s="36"/>
      <c r="R120" s="36"/>
      <c r="S120" s="36"/>
      <c r="T120" s="36"/>
      <c r="U120" s="36"/>
      <c r="V120" s="36"/>
      <c r="W120" s="36"/>
      <c r="X120" s="36"/>
      <c r="Y120" s="36"/>
    </row>
    <row r="121" spans="17:25" x14ac:dyDescent="0.25">
      <c r="Q121" s="36"/>
      <c r="R121" s="36"/>
      <c r="S121" s="36"/>
      <c r="T121" s="36"/>
      <c r="U121" s="36"/>
      <c r="V121" s="36"/>
      <c r="W121" s="36"/>
      <c r="X121" s="36"/>
      <c r="Y121" s="36"/>
    </row>
    <row r="122" spans="17:25" x14ac:dyDescent="0.25">
      <c r="Q122" s="36"/>
      <c r="R122" s="36"/>
      <c r="S122" s="36"/>
      <c r="T122" s="36"/>
      <c r="U122" s="36"/>
      <c r="V122" s="36"/>
      <c r="W122" s="36"/>
      <c r="X122" s="36"/>
      <c r="Y122" s="36"/>
    </row>
    <row r="123" spans="17:25" x14ac:dyDescent="0.25">
      <c r="Q123" s="36"/>
      <c r="R123" s="36"/>
      <c r="S123" s="36"/>
      <c r="T123" s="36"/>
      <c r="U123" s="36"/>
      <c r="V123" s="36"/>
      <c r="W123" s="36"/>
      <c r="X123" s="36"/>
      <c r="Y123" s="36"/>
    </row>
    <row r="124" spans="17:25" x14ac:dyDescent="0.25">
      <c r="Q124" s="36"/>
      <c r="R124" s="36"/>
      <c r="S124" s="36"/>
      <c r="T124" s="36"/>
      <c r="U124" s="36"/>
      <c r="V124" s="36"/>
      <c r="W124" s="36"/>
      <c r="X124" s="36"/>
      <c r="Y124" s="36"/>
    </row>
    <row r="125" spans="17:25" x14ac:dyDescent="0.25">
      <c r="Q125" s="36"/>
      <c r="R125" s="36"/>
      <c r="S125" s="36"/>
      <c r="T125" s="36"/>
      <c r="U125" s="36"/>
      <c r="V125" s="36"/>
      <c r="W125" s="36"/>
      <c r="X125" s="36"/>
      <c r="Y125" s="36"/>
    </row>
    <row r="126" spans="17:25" x14ac:dyDescent="0.25">
      <c r="Q126" s="36"/>
      <c r="R126" s="36"/>
      <c r="S126" s="36"/>
      <c r="T126" s="36"/>
      <c r="U126" s="36"/>
      <c r="V126" s="36"/>
      <c r="W126" s="36"/>
      <c r="X126" s="36"/>
      <c r="Y126" s="36"/>
    </row>
    <row r="127" spans="17:25" x14ac:dyDescent="0.25">
      <c r="Q127" s="36"/>
      <c r="R127" s="36"/>
      <c r="S127" s="36"/>
      <c r="T127" s="36"/>
      <c r="U127" s="36"/>
      <c r="V127" s="36"/>
      <c r="W127" s="36"/>
      <c r="X127" s="36"/>
      <c r="Y127" s="36"/>
    </row>
    <row r="128" spans="17:25" x14ac:dyDescent="0.25">
      <c r="Q128" s="36"/>
      <c r="R128" s="36"/>
      <c r="S128" s="36"/>
      <c r="T128" s="36"/>
      <c r="U128" s="36"/>
      <c r="V128" s="36"/>
      <c r="W128" s="36"/>
      <c r="X128" s="36"/>
      <c r="Y128" s="36"/>
    </row>
    <row r="129" spans="17:25" x14ac:dyDescent="0.25">
      <c r="Q129" s="36"/>
      <c r="R129" s="36"/>
      <c r="S129" s="36"/>
      <c r="T129" s="36"/>
      <c r="U129" s="36"/>
      <c r="V129" s="36"/>
      <c r="W129" s="36"/>
      <c r="X129" s="36"/>
      <c r="Y129" s="36"/>
    </row>
    <row r="130" spans="17:25" x14ac:dyDescent="0.25">
      <c r="Q130" s="36"/>
      <c r="R130" s="36"/>
      <c r="S130" s="36"/>
      <c r="T130" s="36"/>
      <c r="U130" s="36"/>
      <c r="V130" s="36"/>
      <c r="W130" s="36"/>
      <c r="X130" s="36"/>
      <c r="Y130" s="36"/>
    </row>
    <row r="131" spans="17:25" x14ac:dyDescent="0.25">
      <c r="Q131" s="36"/>
      <c r="R131" s="36"/>
      <c r="S131" s="36"/>
      <c r="T131" s="36"/>
      <c r="U131" s="36"/>
      <c r="V131" s="36"/>
      <c r="W131" s="36"/>
      <c r="X131" s="36"/>
      <c r="Y131" s="36"/>
    </row>
    <row r="132" spans="17:25" x14ac:dyDescent="0.25">
      <c r="Q132" s="36"/>
      <c r="R132" s="36"/>
      <c r="S132" s="36"/>
      <c r="T132" s="36"/>
      <c r="U132" s="36"/>
      <c r="V132" s="36"/>
      <c r="W132" s="36"/>
      <c r="X132" s="36"/>
      <c r="Y132" s="36"/>
    </row>
    <row r="133" spans="17:25" x14ac:dyDescent="0.25">
      <c r="Q133" s="36"/>
      <c r="R133" s="36"/>
      <c r="S133" s="36"/>
      <c r="T133" s="36"/>
      <c r="U133" s="36"/>
      <c r="V133" s="36"/>
      <c r="W133" s="36"/>
      <c r="X133" s="36"/>
      <c r="Y133" s="36"/>
    </row>
    <row r="134" spans="17:25" x14ac:dyDescent="0.25">
      <c r="Q134" s="36"/>
      <c r="R134" s="36"/>
      <c r="S134" s="36"/>
      <c r="T134" s="36"/>
      <c r="U134" s="36"/>
      <c r="V134" s="36"/>
      <c r="W134" s="36"/>
      <c r="X134" s="36"/>
      <c r="Y134" s="36"/>
    </row>
    <row r="135" spans="17:25" x14ac:dyDescent="0.25">
      <c r="Q135" s="36"/>
      <c r="R135" s="36"/>
      <c r="S135" s="36"/>
      <c r="T135" s="36"/>
      <c r="U135" s="36"/>
      <c r="V135" s="36"/>
      <c r="W135" s="36"/>
      <c r="X135" s="36"/>
      <c r="Y135" s="36"/>
    </row>
    <row r="136" spans="17:25" x14ac:dyDescent="0.25">
      <c r="Q136" s="36"/>
      <c r="R136" s="36"/>
      <c r="S136" s="36"/>
      <c r="T136" s="36"/>
      <c r="U136" s="36"/>
      <c r="V136" s="36"/>
      <c r="W136" s="36"/>
      <c r="X136" s="36"/>
      <c r="Y136" s="36"/>
    </row>
    <row r="137" spans="17:25" x14ac:dyDescent="0.25">
      <c r="Q137" s="36"/>
      <c r="R137" s="36"/>
      <c r="S137" s="36"/>
      <c r="T137" s="36"/>
      <c r="U137" s="36"/>
      <c r="V137" s="36"/>
      <c r="W137" s="36"/>
      <c r="X137" s="36"/>
      <c r="Y137" s="36"/>
    </row>
    <row r="138" spans="17:25" x14ac:dyDescent="0.25">
      <c r="Q138" s="36"/>
      <c r="R138" s="36"/>
      <c r="S138" s="36"/>
      <c r="T138" s="36"/>
      <c r="U138" s="36"/>
      <c r="V138" s="36"/>
      <c r="W138" s="36"/>
      <c r="X138" s="36"/>
      <c r="Y138" s="36"/>
    </row>
    <row r="139" spans="17:25" x14ac:dyDescent="0.25">
      <c r="Q139" s="36"/>
      <c r="R139" s="36"/>
      <c r="S139" s="36"/>
      <c r="T139" s="36"/>
      <c r="U139" s="36"/>
      <c r="V139" s="36"/>
      <c r="W139" s="36"/>
      <c r="X139" s="36"/>
      <c r="Y139" s="36"/>
    </row>
    <row r="140" spans="17:25" x14ac:dyDescent="0.25">
      <c r="Q140" s="36"/>
      <c r="R140" s="36"/>
      <c r="S140" s="36"/>
      <c r="T140" s="36"/>
      <c r="U140" s="36"/>
      <c r="V140" s="36"/>
      <c r="W140" s="36"/>
      <c r="X140" s="36"/>
      <c r="Y140" s="36"/>
    </row>
    <row r="141" spans="17:25" x14ac:dyDescent="0.25">
      <c r="Q141" s="36"/>
      <c r="R141" s="36"/>
      <c r="S141" s="36"/>
      <c r="T141" s="36"/>
      <c r="U141" s="36"/>
      <c r="V141" s="36"/>
      <c r="W141" s="36"/>
      <c r="X141" s="36"/>
      <c r="Y141" s="36"/>
    </row>
    <row r="142" spans="17:25" x14ac:dyDescent="0.25">
      <c r="Q142" s="36"/>
      <c r="R142" s="36"/>
      <c r="S142" s="36"/>
      <c r="T142" s="36"/>
      <c r="U142" s="36"/>
      <c r="V142" s="36"/>
      <c r="W142" s="36"/>
      <c r="X142" s="36"/>
      <c r="Y142" s="36"/>
    </row>
    <row r="143" spans="17:25" x14ac:dyDescent="0.25">
      <c r="Q143" s="36"/>
      <c r="R143" s="36"/>
      <c r="S143" s="36"/>
      <c r="T143" s="36"/>
      <c r="U143" s="36"/>
      <c r="V143" s="36"/>
      <c r="W143" s="36"/>
      <c r="X143" s="36"/>
      <c r="Y143" s="36"/>
    </row>
    <row r="144" spans="17:25" x14ac:dyDescent="0.25">
      <c r="Q144" s="36"/>
      <c r="R144" s="36"/>
      <c r="S144" s="36"/>
      <c r="T144" s="36"/>
      <c r="U144" s="36"/>
      <c r="V144" s="36"/>
      <c r="W144" s="36"/>
      <c r="X144" s="36"/>
      <c r="Y144" s="36"/>
    </row>
    <row r="145" spans="17:25" x14ac:dyDescent="0.25">
      <c r="Q145" s="36"/>
      <c r="R145" s="36"/>
      <c r="S145" s="36"/>
      <c r="T145" s="36"/>
      <c r="U145" s="36"/>
      <c r="V145" s="36"/>
      <c r="W145" s="36"/>
      <c r="X145" s="36"/>
      <c r="Y145" s="36"/>
    </row>
    <row r="146" spans="17:25" x14ac:dyDescent="0.25">
      <c r="Q146" s="36"/>
      <c r="R146" s="36"/>
      <c r="S146" s="36"/>
      <c r="T146" s="36"/>
      <c r="U146" s="36"/>
      <c r="V146" s="36"/>
      <c r="W146" s="36"/>
      <c r="X146" s="36"/>
      <c r="Y146" s="36"/>
    </row>
    <row r="147" spans="17:25" x14ac:dyDescent="0.25">
      <c r="Q147" s="36"/>
      <c r="R147" s="36"/>
      <c r="S147" s="36"/>
      <c r="T147" s="36"/>
      <c r="U147" s="36"/>
      <c r="V147" s="36"/>
      <c r="W147" s="36"/>
      <c r="X147" s="36"/>
      <c r="Y147" s="36"/>
    </row>
    <row r="148" spans="17:25" x14ac:dyDescent="0.25">
      <c r="Q148" s="36"/>
      <c r="R148" s="36"/>
      <c r="S148" s="36"/>
      <c r="T148" s="36"/>
      <c r="U148" s="36"/>
      <c r="V148" s="36"/>
      <c r="W148" s="36"/>
      <c r="X148" s="36"/>
      <c r="Y148" s="36"/>
    </row>
    <row r="149" spans="17:25" x14ac:dyDescent="0.25">
      <c r="Q149" s="36"/>
      <c r="R149" s="36"/>
      <c r="S149" s="36"/>
      <c r="T149" s="36"/>
      <c r="U149" s="36"/>
      <c r="V149" s="36"/>
      <c r="W149" s="36"/>
      <c r="X149" s="36"/>
      <c r="Y149" s="36"/>
    </row>
    <row r="150" spans="17:25" x14ac:dyDescent="0.25">
      <c r="Q150" s="36"/>
      <c r="R150" s="36"/>
      <c r="S150" s="36"/>
      <c r="T150" s="36"/>
      <c r="U150" s="36"/>
      <c r="V150" s="36"/>
      <c r="W150" s="36"/>
      <c r="X150" s="36"/>
      <c r="Y150" s="36"/>
    </row>
    <row r="151" spans="17:25" x14ac:dyDescent="0.25">
      <c r="Q151" s="36"/>
      <c r="R151" s="36"/>
      <c r="S151" s="36"/>
      <c r="T151" s="36"/>
      <c r="U151" s="36"/>
      <c r="V151" s="36"/>
      <c r="W151" s="36"/>
      <c r="X151" s="36"/>
      <c r="Y151" s="36"/>
    </row>
    <row r="152" spans="17:25" x14ac:dyDescent="0.25">
      <c r="Q152" s="36"/>
      <c r="R152" s="36"/>
      <c r="S152" s="36"/>
      <c r="T152" s="36"/>
      <c r="U152" s="36"/>
      <c r="V152" s="36"/>
      <c r="W152" s="36"/>
      <c r="X152" s="36"/>
      <c r="Y152" s="36"/>
    </row>
    <row r="153" spans="17:25" x14ac:dyDescent="0.25">
      <c r="Q153" s="36"/>
      <c r="R153" s="36"/>
      <c r="S153" s="36"/>
      <c r="T153" s="36"/>
      <c r="U153" s="36"/>
      <c r="V153" s="36"/>
      <c r="W153" s="36"/>
      <c r="X153" s="36"/>
      <c r="Y153" s="36"/>
    </row>
    <row r="154" spans="17:25" x14ac:dyDescent="0.25">
      <c r="Q154" s="36"/>
      <c r="R154" s="36"/>
      <c r="S154" s="36"/>
      <c r="T154" s="36"/>
      <c r="U154" s="36"/>
      <c r="V154" s="36"/>
      <c r="W154" s="36"/>
      <c r="X154" s="36"/>
      <c r="Y154" s="36"/>
    </row>
    <row r="155" spans="17:25" x14ac:dyDescent="0.25">
      <c r="Q155" s="36"/>
      <c r="R155" s="36"/>
      <c r="S155" s="36"/>
      <c r="T155" s="36"/>
      <c r="U155" s="36"/>
      <c r="V155" s="36"/>
      <c r="W155" s="36"/>
      <c r="X155" s="36"/>
      <c r="Y155" s="36"/>
    </row>
    <row r="156" spans="17:25" x14ac:dyDescent="0.25">
      <c r="Q156" s="36"/>
      <c r="R156" s="36"/>
      <c r="S156" s="36"/>
      <c r="T156" s="36"/>
      <c r="U156" s="36"/>
      <c r="V156" s="36"/>
      <c r="W156" s="36"/>
      <c r="X156" s="36"/>
      <c r="Y156" s="36"/>
    </row>
    <row r="157" spans="17:25" x14ac:dyDescent="0.25">
      <c r="Q157" s="36"/>
      <c r="R157" s="36"/>
      <c r="S157" s="36"/>
      <c r="T157" s="36"/>
      <c r="U157" s="36"/>
      <c r="V157" s="36"/>
      <c r="W157" s="36"/>
      <c r="X157" s="36"/>
      <c r="Y157" s="36"/>
    </row>
    <row r="158" spans="17:25" x14ac:dyDescent="0.25">
      <c r="Q158" s="36"/>
      <c r="R158" s="36"/>
      <c r="S158" s="36"/>
      <c r="T158" s="36"/>
      <c r="U158" s="36"/>
      <c r="V158" s="36"/>
      <c r="W158" s="36"/>
      <c r="X158" s="36"/>
      <c r="Y158" s="36"/>
    </row>
    <row r="159" spans="17:25" x14ac:dyDescent="0.25">
      <c r="Q159" s="36"/>
      <c r="R159" s="36"/>
      <c r="S159" s="36"/>
      <c r="T159" s="36"/>
      <c r="U159" s="36"/>
      <c r="V159" s="36"/>
      <c r="W159" s="36"/>
      <c r="X159" s="36"/>
      <c r="Y159" s="36"/>
    </row>
    <row r="160" spans="17:25" x14ac:dyDescent="0.25">
      <c r="Q160" s="36"/>
      <c r="R160" s="36"/>
      <c r="S160" s="36"/>
      <c r="T160" s="36"/>
      <c r="U160" s="36"/>
      <c r="V160" s="36"/>
      <c r="W160" s="36"/>
      <c r="X160" s="36"/>
      <c r="Y160" s="36"/>
    </row>
    <row r="161" spans="17:25" x14ac:dyDescent="0.25">
      <c r="Q161" s="36"/>
      <c r="R161" s="36"/>
      <c r="S161" s="36"/>
      <c r="T161" s="36"/>
      <c r="U161" s="36"/>
      <c r="V161" s="36"/>
      <c r="W161" s="36"/>
      <c r="X161" s="36"/>
      <c r="Y161" s="36"/>
    </row>
    <row r="162" spans="17:25" x14ac:dyDescent="0.25">
      <c r="Q162" s="36"/>
      <c r="R162" s="36"/>
      <c r="S162" s="36"/>
      <c r="T162" s="36"/>
      <c r="U162" s="36"/>
      <c r="V162" s="36"/>
      <c r="W162" s="36"/>
      <c r="X162" s="36"/>
      <c r="Y162" s="36"/>
    </row>
    <row r="163" spans="17:25" x14ac:dyDescent="0.25">
      <c r="Q163" s="36"/>
      <c r="R163" s="36"/>
      <c r="S163" s="36"/>
      <c r="T163" s="36"/>
      <c r="U163" s="36"/>
      <c r="V163" s="36"/>
      <c r="W163" s="36"/>
      <c r="X163" s="36"/>
      <c r="Y163" s="36"/>
    </row>
    <row r="164" spans="17:25" x14ac:dyDescent="0.25">
      <c r="Q164" s="36"/>
      <c r="R164" s="36"/>
      <c r="S164" s="36"/>
      <c r="T164" s="36"/>
      <c r="U164" s="36"/>
      <c r="V164" s="36"/>
      <c r="W164" s="36"/>
      <c r="X164" s="36"/>
      <c r="Y164" s="36"/>
    </row>
  </sheetData>
  <mergeCells count="207">
    <mergeCell ref="Q76:U76"/>
    <mergeCell ref="H65:H72"/>
    <mergeCell ref="I65:I72"/>
    <mergeCell ref="J65:J66"/>
    <mergeCell ref="V65:V72"/>
    <mergeCell ref="W65:W72"/>
    <mergeCell ref="X65:X72"/>
    <mergeCell ref="J67:J68"/>
    <mergeCell ref="J69:J70"/>
    <mergeCell ref="J71:J72"/>
    <mergeCell ref="C63:C72"/>
    <mergeCell ref="D63:D64"/>
    <mergeCell ref="E63:E64"/>
    <mergeCell ref="F63:F64"/>
    <mergeCell ref="G63:G64"/>
    <mergeCell ref="H63:H64"/>
    <mergeCell ref="D65:D72"/>
    <mergeCell ref="E65:E72"/>
    <mergeCell ref="F65:F72"/>
    <mergeCell ref="G65:G72"/>
    <mergeCell ref="D61:D62"/>
    <mergeCell ref="E61:E62"/>
    <mergeCell ref="F61:F62"/>
    <mergeCell ref="G61:G62"/>
    <mergeCell ref="H61:H62"/>
    <mergeCell ref="I61:I62"/>
    <mergeCell ref="I63:I64"/>
    <mergeCell ref="J63:J64"/>
    <mergeCell ref="V63:V64"/>
    <mergeCell ref="W57:W60"/>
    <mergeCell ref="X57:X60"/>
    <mergeCell ref="Y57:Y60"/>
    <mergeCell ref="Z57:Z72"/>
    <mergeCell ref="AA57:AA60"/>
    <mergeCell ref="AA63:AA72"/>
    <mergeCell ref="Y65:Y72"/>
    <mergeCell ref="H54:H56"/>
    <mergeCell ref="J55:J56"/>
    <mergeCell ref="W53:W56"/>
    <mergeCell ref="X53:X56"/>
    <mergeCell ref="Y53:Y56"/>
    <mergeCell ref="Z53:Z56"/>
    <mergeCell ref="AA53:AA56"/>
    <mergeCell ref="J61:J62"/>
    <mergeCell ref="V61:V62"/>
    <mergeCell ref="W61:W62"/>
    <mergeCell ref="X61:X62"/>
    <mergeCell ref="Y61:Y62"/>
    <mergeCell ref="AA61:AA62"/>
    <mergeCell ref="W63:W64"/>
    <mergeCell ref="X63:X64"/>
    <mergeCell ref="Y63:Y64"/>
    <mergeCell ref="D57:D60"/>
    <mergeCell ref="E57:E60"/>
    <mergeCell ref="F57:F60"/>
    <mergeCell ref="G57:G60"/>
    <mergeCell ref="H57:H60"/>
    <mergeCell ref="I57:I60"/>
    <mergeCell ref="J57:J58"/>
    <mergeCell ref="J59:J60"/>
    <mergeCell ref="V53:V56"/>
    <mergeCell ref="V57:V60"/>
    <mergeCell ref="Z47:Z52"/>
    <mergeCell ref="AA47:AA52"/>
    <mergeCell ref="J49:J50"/>
    <mergeCell ref="J51:J52"/>
    <mergeCell ref="D53:D56"/>
    <mergeCell ref="E53:E56"/>
    <mergeCell ref="F53:F56"/>
    <mergeCell ref="G53:G56"/>
    <mergeCell ref="I53:I56"/>
    <mergeCell ref="J53:J54"/>
    <mergeCell ref="I47:I52"/>
    <mergeCell ref="J47:J48"/>
    <mergeCell ref="V47:V52"/>
    <mergeCell ref="W47:W52"/>
    <mergeCell ref="X47:X52"/>
    <mergeCell ref="Y47:Y52"/>
    <mergeCell ref="Z41:Z46"/>
    <mergeCell ref="AA41:AA46"/>
    <mergeCell ref="J43:J44"/>
    <mergeCell ref="J45:J46"/>
    <mergeCell ref="C47:C62"/>
    <mergeCell ref="D47:D52"/>
    <mergeCell ref="E47:E52"/>
    <mergeCell ref="F47:F52"/>
    <mergeCell ref="G47:G52"/>
    <mergeCell ref="H47:H52"/>
    <mergeCell ref="I41:I46"/>
    <mergeCell ref="J41:J42"/>
    <mergeCell ref="V41:V46"/>
    <mergeCell ref="W41:W46"/>
    <mergeCell ref="X41:X46"/>
    <mergeCell ref="Y41:Y46"/>
    <mergeCell ref="D35:D46"/>
    <mergeCell ref="E35:E40"/>
    <mergeCell ref="F35:F40"/>
    <mergeCell ref="G35:G40"/>
    <mergeCell ref="H35:H40"/>
    <mergeCell ref="I35:I40"/>
    <mergeCell ref="C27:C46"/>
    <mergeCell ref="E41:E46"/>
    <mergeCell ref="Z27:Z28"/>
    <mergeCell ref="AA27:AA28"/>
    <mergeCell ref="J29:J30"/>
    <mergeCell ref="Z29:Z34"/>
    <mergeCell ref="AA29:AA30"/>
    <mergeCell ref="X27:X30"/>
    <mergeCell ref="Y27:Y30"/>
    <mergeCell ref="W35:W40"/>
    <mergeCell ref="X35:X40"/>
    <mergeCell ref="Y35:Y40"/>
    <mergeCell ref="Z35:Z36"/>
    <mergeCell ref="AA35:AA40"/>
    <mergeCell ref="J37:J38"/>
    <mergeCell ref="Z37:Z40"/>
    <mergeCell ref="J39:J40"/>
    <mergeCell ref="AA31:AA34"/>
    <mergeCell ref="J33:J34"/>
    <mergeCell ref="J35:J36"/>
    <mergeCell ref="V35:V40"/>
    <mergeCell ref="D31:D34"/>
    <mergeCell ref="E31:E34"/>
    <mergeCell ref="F31:F34"/>
    <mergeCell ref="G31:G34"/>
    <mergeCell ref="H31:H34"/>
    <mergeCell ref="I27:I30"/>
    <mergeCell ref="J27:J28"/>
    <mergeCell ref="V27:V30"/>
    <mergeCell ref="W27:W30"/>
    <mergeCell ref="D27:D30"/>
    <mergeCell ref="E27:E30"/>
    <mergeCell ref="F27:F30"/>
    <mergeCell ref="G27:G30"/>
    <mergeCell ref="H27:H30"/>
    <mergeCell ref="I31:I34"/>
    <mergeCell ref="J31:J32"/>
    <mergeCell ref="V31:V34"/>
    <mergeCell ref="W31:W34"/>
    <mergeCell ref="F41:F46"/>
    <mergeCell ref="G41:G46"/>
    <mergeCell ref="H41:H46"/>
    <mergeCell ref="J21:J22"/>
    <mergeCell ref="V21:V26"/>
    <mergeCell ref="W21:W26"/>
    <mergeCell ref="X21:X26"/>
    <mergeCell ref="Y21:Y26"/>
    <mergeCell ref="J23:J24"/>
    <mergeCell ref="J25:J26"/>
    <mergeCell ref="X31:X34"/>
    <mergeCell ref="Y31:Y34"/>
    <mergeCell ref="D21:D26"/>
    <mergeCell ref="E21:E26"/>
    <mergeCell ref="F21:F26"/>
    <mergeCell ref="G21:G26"/>
    <mergeCell ref="H21:H26"/>
    <mergeCell ref="I21:I26"/>
    <mergeCell ref="I15:I20"/>
    <mergeCell ref="J15:J16"/>
    <mergeCell ref="V15:V20"/>
    <mergeCell ref="D15:D20"/>
    <mergeCell ref="E15:E20"/>
    <mergeCell ref="F15:F20"/>
    <mergeCell ref="G15:G20"/>
    <mergeCell ref="H15:H20"/>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6"/>
    <mergeCell ref="AA9:AA26"/>
    <mergeCell ref="J11:J12"/>
    <mergeCell ref="J13:J14"/>
    <mergeCell ref="B1:C1"/>
    <mergeCell ref="E1:AB1"/>
    <mergeCell ref="K2:L2"/>
    <mergeCell ref="A3:A72"/>
    <mergeCell ref="B3:B72"/>
    <mergeCell ref="C3:C26"/>
    <mergeCell ref="D3:D8"/>
    <mergeCell ref="E3:E8"/>
    <mergeCell ref="F3:F8"/>
    <mergeCell ref="G3:G8"/>
    <mergeCell ref="AB3:AB72"/>
    <mergeCell ref="J5:J6"/>
    <mergeCell ref="J7:J8"/>
    <mergeCell ref="J9:J10"/>
    <mergeCell ref="V9:V14"/>
    <mergeCell ref="W9:W14"/>
    <mergeCell ref="X9:X14"/>
    <mergeCell ref="H3:H8"/>
    <mergeCell ref="I3:I8"/>
    <mergeCell ref="J3:J4"/>
    <mergeCell ref="V3:V8"/>
    <mergeCell ref="W3:W8"/>
    <mergeCell ref="X3:X8"/>
    <mergeCell ref="D9:D14"/>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A3C9-F8BE-4AC6-A098-1AF344B99820}">
  <sheetPr>
    <tabColor theme="0"/>
  </sheetPr>
  <dimension ref="A1:BF204"/>
  <sheetViews>
    <sheetView zoomScale="60" zoomScaleNormal="60" zoomScaleSheetLayoutView="80" workbookViewId="0">
      <pane xSplit="6" ySplit="2" topLeftCell="G58" activePane="bottomRight" state="frozen"/>
      <selection pane="topRight" activeCell="G1" sqref="G1"/>
      <selection pane="bottomLeft" activeCell="A3" sqref="A3"/>
      <selection pane="bottomRight" activeCell="I65" sqref="I65"/>
    </sheetView>
  </sheetViews>
  <sheetFormatPr baseColWidth="10" defaultColWidth="8.42578125" defaultRowHeight="15.75" customHeight="1" outlineLevelCol="1" x14ac:dyDescent="0.2"/>
  <cols>
    <col min="1" max="1" width="19.7109375" style="7" customWidth="1"/>
    <col min="2" max="2" width="17.140625" style="8" customWidth="1" outlineLevel="1"/>
    <col min="3" max="3" width="24.85546875" style="8" customWidth="1" outlineLevel="1"/>
    <col min="4" max="4" width="32.140625" style="8" customWidth="1" outlineLevel="1"/>
    <col min="5" max="5" width="30.28515625" style="9" customWidth="1"/>
    <col min="6" max="6" width="10" style="9" customWidth="1"/>
    <col min="7" max="7" width="23.7109375" style="9" customWidth="1"/>
    <col min="8" max="8" width="19.7109375" style="256" customWidth="1"/>
    <col min="9" max="9" width="12.28515625" style="256" customWidth="1"/>
    <col min="10" max="10" width="39.85546875" style="257" customWidth="1"/>
    <col min="11" max="11" width="11.28515625" style="258" customWidth="1"/>
    <col min="12" max="12" width="8.5703125" style="258"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12.7109375" style="13" customWidth="1"/>
    <col min="28" max="28" width="14.42578125" style="13" customWidth="1"/>
    <col min="29" max="29" width="12.28515625" style="13" customWidth="1"/>
    <col min="30" max="58" width="8.42578125" style="13"/>
    <col min="59" max="16384" width="8.42578125" style="7"/>
  </cols>
  <sheetData>
    <row r="1" spans="1:58" s="228" customFormat="1" ht="39" customHeight="1" x14ac:dyDescent="0.25">
      <c r="A1" s="190" t="s">
        <v>0</v>
      </c>
      <c r="B1" s="653" t="s">
        <v>1</v>
      </c>
      <c r="C1" s="653"/>
      <c r="D1" s="190" t="s">
        <v>25</v>
      </c>
      <c r="E1" s="898">
        <v>2024</v>
      </c>
      <c r="F1" s="899"/>
      <c r="G1" s="899"/>
      <c r="H1" s="899"/>
      <c r="I1" s="899"/>
      <c r="J1" s="899"/>
      <c r="K1" s="899"/>
      <c r="L1" s="899"/>
      <c r="M1" s="899"/>
      <c r="N1" s="899"/>
      <c r="O1" s="899"/>
      <c r="P1" s="899"/>
      <c r="Q1" s="899"/>
      <c r="R1" s="899"/>
      <c r="S1" s="899"/>
      <c r="T1" s="899"/>
      <c r="U1" s="899"/>
      <c r="V1" s="899"/>
      <c r="W1" s="899"/>
      <c r="X1" s="899"/>
      <c r="Y1" s="899"/>
      <c r="Z1" s="899"/>
      <c r="AA1" s="899"/>
      <c r="AB1" s="899"/>
      <c r="AC1" s="899"/>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row>
    <row r="2" spans="1:58" ht="39" customHeight="1" x14ac:dyDescent="0.2">
      <c r="A2" s="229" t="s">
        <v>2</v>
      </c>
      <c r="B2" s="230" t="s">
        <v>3</v>
      </c>
      <c r="C2" s="230" t="s">
        <v>144</v>
      </c>
      <c r="D2" s="194" t="s">
        <v>4</v>
      </c>
      <c r="E2" s="231" t="s">
        <v>5</v>
      </c>
      <c r="F2" s="195" t="s">
        <v>145</v>
      </c>
      <c r="G2" s="231" t="s">
        <v>7</v>
      </c>
      <c r="H2" s="231" t="s">
        <v>8</v>
      </c>
      <c r="I2" s="231" t="s">
        <v>9</v>
      </c>
      <c r="J2" s="231" t="s">
        <v>10</v>
      </c>
      <c r="K2" s="900" t="s">
        <v>11</v>
      </c>
      <c r="L2" s="901"/>
      <c r="M2" s="198">
        <v>45352</v>
      </c>
      <c r="N2" s="198">
        <v>45444</v>
      </c>
      <c r="O2" s="198">
        <v>45536</v>
      </c>
      <c r="P2" s="198">
        <v>45627</v>
      </c>
      <c r="Q2" s="49" t="s">
        <v>12</v>
      </c>
      <c r="R2" s="49" t="s">
        <v>13</v>
      </c>
      <c r="S2" s="49" t="s">
        <v>14</v>
      </c>
      <c r="T2" s="49" t="s">
        <v>15</v>
      </c>
      <c r="U2" s="49" t="s">
        <v>16</v>
      </c>
      <c r="V2" s="49" t="s">
        <v>17</v>
      </c>
      <c r="W2" s="49" t="s">
        <v>18</v>
      </c>
      <c r="X2" s="49" t="s">
        <v>19</v>
      </c>
      <c r="Y2" s="49" t="s">
        <v>20</v>
      </c>
      <c r="Z2" s="29" t="s">
        <v>28</v>
      </c>
      <c r="AA2" s="30" t="s">
        <v>21</v>
      </c>
      <c r="AB2" s="35" t="s">
        <v>22</v>
      </c>
      <c r="AC2" s="199" t="s">
        <v>549</v>
      </c>
      <c r="BF2" s="7"/>
    </row>
    <row r="3" spans="1:58" ht="40.15" customHeight="1" x14ac:dyDescent="0.2">
      <c r="A3" s="867" t="s">
        <v>550</v>
      </c>
      <c r="B3" s="868" t="s">
        <v>551</v>
      </c>
      <c r="C3" s="869" t="s">
        <v>552</v>
      </c>
      <c r="D3" s="872" t="s">
        <v>553</v>
      </c>
      <c r="E3" s="873" t="s">
        <v>554</v>
      </c>
      <c r="F3" s="874">
        <v>71</v>
      </c>
      <c r="G3" s="877" t="s">
        <v>555</v>
      </c>
      <c r="H3" s="880" t="s">
        <v>556</v>
      </c>
      <c r="I3" s="881">
        <f>+MAX(V3:Y8)</f>
        <v>0.78400000000000003</v>
      </c>
      <c r="J3" s="894" t="s">
        <v>557</v>
      </c>
      <c r="K3" s="232">
        <v>0.4</v>
      </c>
      <c r="L3" s="233" t="s">
        <v>23</v>
      </c>
      <c r="M3" s="6">
        <v>0</v>
      </c>
      <c r="N3" s="6">
        <v>1</v>
      </c>
      <c r="O3" s="6">
        <v>1</v>
      </c>
      <c r="P3" s="6">
        <v>1</v>
      </c>
      <c r="Q3" s="6">
        <f>+SUM(M3:M3)*K3</f>
        <v>0</v>
      </c>
      <c r="R3" s="6">
        <f t="shared" ref="R3:R9" si="0">+SUM(N3:N3)*K3</f>
        <v>0.4</v>
      </c>
      <c r="S3" s="6">
        <f t="shared" ref="S3:S8" si="1">+SUM(O3:O3)*K3</f>
        <v>0.4</v>
      </c>
      <c r="T3" s="6">
        <f>+SUM(P3:P3)*K3</f>
        <v>0.4</v>
      </c>
      <c r="U3" s="6">
        <f>+MAX(Q3:T3)</f>
        <v>0.4</v>
      </c>
      <c r="V3" s="895">
        <f>+Q4+Q6+Q8</f>
        <v>2.0000000000000004E-2</v>
      </c>
      <c r="W3" s="895">
        <f>+R4+R6+R8</f>
        <v>0.56000000000000005</v>
      </c>
      <c r="X3" s="895">
        <f>+S4+S6+S8</f>
        <v>0.78400000000000003</v>
      </c>
      <c r="Y3" s="895">
        <f>+T4+T6+T8</f>
        <v>0.78400000000000003</v>
      </c>
      <c r="Z3" s="447" t="s">
        <v>558</v>
      </c>
      <c r="AA3" s="447" t="s">
        <v>559</v>
      </c>
      <c r="AB3" s="902" t="s">
        <v>560</v>
      </c>
      <c r="AC3" s="905"/>
    </row>
    <row r="4" spans="1:58" ht="27.6" customHeight="1" x14ac:dyDescent="0.2">
      <c r="A4" s="867"/>
      <c r="B4" s="868"/>
      <c r="C4" s="870"/>
      <c r="D4" s="872"/>
      <c r="E4" s="873"/>
      <c r="F4" s="875"/>
      <c r="G4" s="878"/>
      <c r="H4" s="880"/>
      <c r="I4" s="880"/>
      <c r="J4" s="894"/>
      <c r="K4" s="234">
        <v>0.4</v>
      </c>
      <c r="L4" s="235" t="s">
        <v>24</v>
      </c>
      <c r="M4" s="11">
        <v>0.05</v>
      </c>
      <c r="N4" s="11">
        <v>0.8</v>
      </c>
      <c r="O4" s="11">
        <v>0.98</v>
      </c>
      <c r="P4" s="11">
        <v>0.98</v>
      </c>
      <c r="Q4" s="59">
        <f>+SUM(M4:M4)*K4</f>
        <v>2.0000000000000004E-2</v>
      </c>
      <c r="R4" s="59">
        <f t="shared" si="0"/>
        <v>0.32000000000000006</v>
      </c>
      <c r="S4" s="59">
        <f t="shared" si="1"/>
        <v>0.39200000000000002</v>
      </c>
      <c r="T4" s="59">
        <f t="shared" ref="T4:T64" si="2">+SUM(P4:P4)*K4</f>
        <v>0.39200000000000002</v>
      </c>
      <c r="U4" s="6">
        <f t="shared" ref="U4:U64" si="3">+MAX(Q4:T4)</f>
        <v>0.39200000000000002</v>
      </c>
      <c r="V4" s="896"/>
      <c r="W4" s="896"/>
      <c r="X4" s="896"/>
      <c r="Y4" s="896"/>
      <c r="Z4" s="448"/>
      <c r="AA4" s="448"/>
      <c r="AB4" s="903"/>
      <c r="AC4" s="624"/>
    </row>
    <row r="5" spans="1:58" ht="40.15" customHeight="1" x14ac:dyDescent="0.2">
      <c r="A5" s="867"/>
      <c r="B5" s="868"/>
      <c r="C5" s="870"/>
      <c r="D5" s="872"/>
      <c r="E5" s="873"/>
      <c r="F5" s="875"/>
      <c r="G5" s="878"/>
      <c r="H5" s="880"/>
      <c r="I5" s="880"/>
      <c r="J5" s="894" t="s">
        <v>561</v>
      </c>
      <c r="K5" s="232">
        <v>0.4</v>
      </c>
      <c r="L5" s="233" t="s">
        <v>23</v>
      </c>
      <c r="M5" s="6">
        <v>0</v>
      </c>
      <c r="N5" s="6">
        <v>0</v>
      </c>
      <c r="O5" s="6">
        <v>1</v>
      </c>
      <c r="P5" s="6">
        <v>1</v>
      </c>
      <c r="Q5" s="6">
        <f>+SUM(M5:M5)*K5</f>
        <v>0</v>
      </c>
      <c r="R5" s="6">
        <f t="shared" si="0"/>
        <v>0</v>
      </c>
      <c r="S5" s="6">
        <f t="shared" si="1"/>
        <v>0.4</v>
      </c>
      <c r="T5" s="6">
        <f t="shared" si="2"/>
        <v>0.4</v>
      </c>
      <c r="U5" s="6">
        <f t="shared" si="3"/>
        <v>0.4</v>
      </c>
      <c r="V5" s="896"/>
      <c r="W5" s="896"/>
      <c r="X5" s="896"/>
      <c r="Y5" s="896"/>
      <c r="Z5" s="448"/>
      <c r="AA5" s="448"/>
      <c r="AB5" s="903"/>
      <c r="AC5" s="624"/>
    </row>
    <row r="6" spans="1:58" ht="41.45" customHeight="1" x14ac:dyDescent="0.2">
      <c r="A6" s="867"/>
      <c r="B6" s="868"/>
      <c r="C6" s="870"/>
      <c r="D6" s="872"/>
      <c r="E6" s="873"/>
      <c r="F6" s="875"/>
      <c r="G6" s="878"/>
      <c r="H6" s="880"/>
      <c r="I6" s="880"/>
      <c r="J6" s="894"/>
      <c r="K6" s="234">
        <v>0.4</v>
      </c>
      <c r="L6" s="235" t="s">
        <v>24</v>
      </c>
      <c r="M6" s="11">
        <v>0</v>
      </c>
      <c r="N6" s="11">
        <v>0.6</v>
      </c>
      <c r="O6" s="11">
        <v>0.98</v>
      </c>
      <c r="P6" s="11">
        <v>0.98</v>
      </c>
      <c r="Q6" s="59">
        <f>+SUM(M6:M6)*K6</f>
        <v>0</v>
      </c>
      <c r="R6" s="59">
        <f t="shared" si="0"/>
        <v>0.24</v>
      </c>
      <c r="S6" s="59">
        <f t="shared" si="1"/>
        <v>0.39200000000000002</v>
      </c>
      <c r="T6" s="59">
        <f t="shared" si="2"/>
        <v>0.39200000000000002</v>
      </c>
      <c r="U6" s="6">
        <f t="shared" si="3"/>
        <v>0.39200000000000002</v>
      </c>
      <c r="V6" s="896"/>
      <c r="W6" s="896"/>
      <c r="X6" s="896"/>
      <c r="Y6" s="896"/>
      <c r="Z6" s="448"/>
      <c r="AA6" s="448"/>
      <c r="AB6" s="903"/>
      <c r="AC6" s="624"/>
    </row>
    <row r="7" spans="1:58" ht="41.45" customHeight="1" x14ac:dyDescent="0.2">
      <c r="A7" s="867"/>
      <c r="B7" s="868"/>
      <c r="C7" s="870"/>
      <c r="D7" s="872"/>
      <c r="E7" s="873"/>
      <c r="F7" s="875"/>
      <c r="G7" s="878"/>
      <c r="H7" s="880"/>
      <c r="I7" s="880"/>
      <c r="J7" s="894" t="s">
        <v>562</v>
      </c>
      <c r="K7" s="232">
        <v>0.2</v>
      </c>
      <c r="L7" s="233" t="s">
        <v>23</v>
      </c>
      <c r="M7" s="6">
        <v>0</v>
      </c>
      <c r="N7" s="6">
        <v>0</v>
      </c>
      <c r="O7" s="6">
        <v>0</v>
      </c>
      <c r="P7" s="6">
        <v>1</v>
      </c>
      <c r="Q7" s="6">
        <f>(SUM(M7:M7)*K7)</f>
        <v>0</v>
      </c>
      <c r="R7" s="6">
        <f t="shared" si="0"/>
        <v>0</v>
      </c>
      <c r="S7" s="6">
        <f t="shared" si="1"/>
        <v>0</v>
      </c>
      <c r="T7" s="6">
        <f t="shared" si="2"/>
        <v>0.2</v>
      </c>
      <c r="U7" s="6">
        <f t="shared" si="3"/>
        <v>0.2</v>
      </c>
      <c r="V7" s="896"/>
      <c r="W7" s="896"/>
      <c r="X7" s="896"/>
      <c r="Y7" s="896"/>
      <c r="Z7" s="448"/>
      <c r="AA7" s="448"/>
      <c r="AB7" s="903"/>
      <c r="AC7" s="624"/>
    </row>
    <row r="8" spans="1:58" ht="42" customHeight="1" x14ac:dyDescent="0.2">
      <c r="A8" s="867"/>
      <c r="B8" s="868"/>
      <c r="C8" s="870"/>
      <c r="D8" s="872"/>
      <c r="E8" s="873"/>
      <c r="F8" s="876"/>
      <c r="G8" s="879"/>
      <c r="H8" s="880"/>
      <c r="I8" s="880"/>
      <c r="J8" s="894"/>
      <c r="K8" s="234">
        <v>0.2</v>
      </c>
      <c r="L8" s="235" t="s">
        <v>24</v>
      </c>
      <c r="M8" s="11">
        <v>0</v>
      </c>
      <c r="N8" s="11">
        <v>0</v>
      </c>
      <c r="O8" s="11">
        <v>0</v>
      </c>
      <c r="P8" s="11">
        <v>0</v>
      </c>
      <c r="Q8" s="59">
        <f>+SUM(M8:M8)*K8</f>
        <v>0</v>
      </c>
      <c r="R8" s="59">
        <f t="shared" si="0"/>
        <v>0</v>
      </c>
      <c r="S8" s="59">
        <f t="shared" si="1"/>
        <v>0</v>
      </c>
      <c r="T8" s="59">
        <f t="shared" si="2"/>
        <v>0</v>
      </c>
      <c r="U8" s="6">
        <f t="shared" si="3"/>
        <v>0</v>
      </c>
      <c r="V8" s="897"/>
      <c r="W8" s="897"/>
      <c r="X8" s="897"/>
      <c r="Y8" s="897"/>
      <c r="Z8" s="448"/>
      <c r="AA8" s="448"/>
      <c r="AB8" s="903"/>
      <c r="AC8" s="624"/>
    </row>
    <row r="9" spans="1:58" ht="48.6" customHeight="1" x14ac:dyDescent="0.2">
      <c r="A9" s="867"/>
      <c r="B9" s="868"/>
      <c r="C9" s="870"/>
      <c r="D9" s="882" t="s">
        <v>901</v>
      </c>
      <c r="E9" s="884" t="s">
        <v>563</v>
      </c>
      <c r="F9" s="874">
        <v>72</v>
      </c>
      <c r="G9" s="877" t="s">
        <v>564</v>
      </c>
      <c r="H9" s="887" t="s">
        <v>565</v>
      </c>
      <c r="I9" s="890">
        <f>+MAX(V9:Y16)</f>
        <v>1</v>
      </c>
      <c r="J9" s="894" t="s">
        <v>566</v>
      </c>
      <c r="K9" s="236">
        <v>0.25</v>
      </c>
      <c r="L9" s="233" t="s">
        <v>23</v>
      </c>
      <c r="M9" s="6">
        <v>0.1</v>
      </c>
      <c r="N9" s="6">
        <v>0.4</v>
      </c>
      <c r="O9" s="6">
        <v>0.7</v>
      </c>
      <c r="P9" s="6">
        <v>1</v>
      </c>
      <c r="Q9" s="6">
        <f>(SUM(M9:M9)*K9)</f>
        <v>2.5000000000000001E-2</v>
      </c>
      <c r="R9" s="6">
        <f t="shared" si="0"/>
        <v>0.1</v>
      </c>
      <c r="S9" s="6">
        <f t="shared" ref="S9:S61" si="4">+SUM(O9:O9)*K9</f>
        <v>0.17499999999999999</v>
      </c>
      <c r="T9" s="6">
        <f t="shared" si="2"/>
        <v>0.25</v>
      </c>
      <c r="U9" s="6">
        <f t="shared" si="3"/>
        <v>0.25</v>
      </c>
      <c r="V9" s="895">
        <f>+Q10+Q12+Q14+Q16</f>
        <v>7.5000000000000011E-2</v>
      </c>
      <c r="W9" s="895">
        <f>+R10+R12+R14+R16</f>
        <v>0.25</v>
      </c>
      <c r="X9" s="895">
        <f>+S10+S12+S14+S16</f>
        <v>0.6875</v>
      </c>
      <c r="Y9" s="895">
        <f>+T10+T12+T14+T16</f>
        <v>1</v>
      </c>
      <c r="Z9" s="906" t="s">
        <v>344</v>
      </c>
      <c r="AA9" s="902" t="s">
        <v>344</v>
      </c>
      <c r="AB9" s="903"/>
      <c r="AC9" s="624"/>
    </row>
    <row r="10" spans="1:58" ht="42.6" customHeight="1" x14ac:dyDescent="0.2">
      <c r="A10" s="867"/>
      <c r="B10" s="868"/>
      <c r="C10" s="870"/>
      <c r="D10" s="883"/>
      <c r="E10" s="885"/>
      <c r="F10" s="875"/>
      <c r="G10" s="878"/>
      <c r="H10" s="888"/>
      <c r="I10" s="875"/>
      <c r="J10" s="894"/>
      <c r="K10" s="234">
        <v>0.25</v>
      </c>
      <c r="L10" s="235" t="s">
        <v>24</v>
      </c>
      <c r="M10" s="11">
        <v>0.1</v>
      </c>
      <c r="N10" s="11">
        <v>0.3</v>
      </c>
      <c r="O10" s="11">
        <v>0.6</v>
      </c>
      <c r="P10" s="11">
        <v>1</v>
      </c>
      <c r="Q10" s="59">
        <f>+SUM(M10:M10)*K10</f>
        <v>2.5000000000000001E-2</v>
      </c>
      <c r="R10" s="59">
        <f t="shared" ref="R10:R16" si="5">+SUM(N10:N10)*K10</f>
        <v>7.4999999999999997E-2</v>
      </c>
      <c r="S10" s="59">
        <f t="shared" si="4"/>
        <v>0.15</v>
      </c>
      <c r="T10" s="59">
        <f t="shared" si="2"/>
        <v>0.25</v>
      </c>
      <c r="U10" s="6">
        <f t="shared" si="3"/>
        <v>0.25</v>
      </c>
      <c r="V10" s="896"/>
      <c r="W10" s="896"/>
      <c r="X10" s="896"/>
      <c r="Y10" s="896"/>
      <c r="Z10" s="907"/>
      <c r="AA10" s="903"/>
      <c r="AB10" s="903"/>
      <c r="AC10" s="624"/>
    </row>
    <row r="11" spans="1:58" ht="31.9" customHeight="1" x14ac:dyDescent="0.2">
      <c r="A11" s="867"/>
      <c r="B11" s="868"/>
      <c r="C11" s="870"/>
      <c r="D11" s="883"/>
      <c r="E11" s="885"/>
      <c r="F11" s="875"/>
      <c r="G11" s="878"/>
      <c r="H11" s="888"/>
      <c r="I11" s="875"/>
      <c r="J11" s="894" t="s">
        <v>568</v>
      </c>
      <c r="K11" s="236">
        <v>0.25</v>
      </c>
      <c r="L11" s="233" t="s">
        <v>23</v>
      </c>
      <c r="M11" s="6">
        <v>0</v>
      </c>
      <c r="N11" s="6">
        <v>0.3</v>
      </c>
      <c r="O11" s="6">
        <v>0.65</v>
      </c>
      <c r="P11" s="6">
        <v>1</v>
      </c>
      <c r="Q11" s="6">
        <f>(SUM(M11:M11)*K11)</f>
        <v>0</v>
      </c>
      <c r="R11" s="6">
        <f t="shared" si="5"/>
        <v>7.4999999999999997E-2</v>
      </c>
      <c r="S11" s="6">
        <f t="shared" si="4"/>
        <v>0.16250000000000001</v>
      </c>
      <c r="T11" s="6">
        <f t="shared" si="2"/>
        <v>0.25</v>
      </c>
      <c r="U11" s="6">
        <f t="shared" si="3"/>
        <v>0.25</v>
      </c>
      <c r="V11" s="896"/>
      <c r="W11" s="896"/>
      <c r="X11" s="896"/>
      <c r="Y11" s="896"/>
      <c r="Z11" s="907"/>
      <c r="AA11" s="903"/>
      <c r="AB11" s="903"/>
      <c r="AC11" s="624"/>
    </row>
    <row r="12" spans="1:58" ht="22.9" customHeight="1" x14ac:dyDescent="0.2">
      <c r="A12" s="867"/>
      <c r="B12" s="868"/>
      <c r="C12" s="870"/>
      <c r="D12" s="883"/>
      <c r="E12" s="885"/>
      <c r="F12" s="875"/>
      <c r="G12" s="878"/>
      <c r="H12" s="888"/>
      <c r="I12" s="875"/>
      <c r="J12" s="894"/>
      <c r="K12" s="234">
        <v>0.25</v>
      </c>
      <c r="L12" s="235" t="s">
        <v>24</v>
      </c>
      <c r="M12" s="11">
        <v>0</v>
      </c>
      <c r="N12" s="11">
        <v>0.25</v>
      </c>
      <c r="O12" s="11">
        <v>0.65</v>
      </c>
      <c r="P12" s="11">
        <v>1</v>
      </c>
      <c r="Q12" s="59">
        <f>+SUM(M12:M12)*K12</f>
        <v>0</v>
      </c>
      <c r="R12" s="59">
        <f t="shared" si="5"/>
        <v>6.25E-2</v>
      </c>
      <c r="S12" s="59">
        <f t="shared" si="4"/>
        <v>0.16250000000000001</v>
      </c>
      <c r="T12" s="59">
        <f t="shared" si="2"/>
        <v>0.25</v>
      </c>
      <c r="U12" s="6">
        <f t="shared" si="3"/>
        <v>0.25</v>
      </c>
      <c r="V12" s="896"/>
      <c r="W12" s="896"/>
      <c r="X12" s="896"/>
      <c r="Y12" s="896"/>
      <c r="Z12" s="907"/>
      <c r="AA12" s="903"/>
      <c r="AB12" s="903"/>
      <c r="AC12" s="624"/>
    </row>
    <row r="13" spans="1:58" ht="31.15" customHeight="1" x14ac:dyDescent="0.2">
      <c r="A13" s="867"/>
      <c r="B13" s="868"/>
      <c r="C13" s="870"/>
      <c r="D13" s="883"/>
      <c r="E13" s="885"/>
      <c r="F13" s="875"/>
      <c r="G13" s="878"/>
      <c r="H13" s="888"/>
      <c r="I13" s="875"/>
      <c r="J13" s="894" t="s">
        <v>569</v>
      </c>
      <c r="K13" s="236">
        <v>0.25</v>
      </c>
      <c r="L13" s="237" t="s">
        <v>23</v>
      </c>
      <c r="M13" s="17">
        <v>0</v>
      </c>
      <c r="N13" s="17">
        <v>0.2</v>
      </c>
      <c r="O13" s="238">
        <v>0.5</v>
      </c>
      <c r="P13" s="238">
        <v>1</v>
      </c>
      <c r="Q13" s="238">
        <f>(SUM(M13:M13)*K13)</f>
        <v>0</v>
      </c>
      <c r="R13" s="6">
        <f t="shared" si="5"/>
        <v>0.05</v>
      </c>
      <c r="S13" s="6">
        <f t="shared" si="4"/>
        <v>0.125</v>
      </c>
      <c r="T13" s="6">
        <f t="shared" si="2"/>
        <v>0.25</v>
      </c>
      <c r="U13" s="6">
        <f t="shared" si="3"/>
        <v>0.25</v>
      </c>
      <c r="V13" s="896"/>
      <c r="W13" s="896"/>
      <c r="X13" s="896"/>
      <c r="Y13" s="896"/>
      <c r="Z13" s="907"/>
      <c r="AA13" s="903"/>
      <c r="AB13" s="903"/>
      <c r="AC13" s="624"/>
    </row>
    <row r="14" spans="1:58" ht="31.9" customHeight="1" x14ac:dyDescent="0.2">
      <c r="A14" s="867"/>
      <c r="B14" s="868"/>
      <c r="C14" s="870"/>
      <c r="D14" s="883"/>
      <c r="E14" s="885"/>
      <c r="F14" s="875"/>
      <c r="G14" s="878"/>
      <c r="H14" s="888"/>
      <c r="I14" s="875"/>
      <c r="J14" s="894"/>
      <c r="K14" s="234">
        <v>0.25</v>
      </c>
      <c r="L14" s="235" t="s">
        <v>24</v>
      </c>
      <c r="M14" s="11">
        <v>0</v>
      </c>
      <c r="N14" s="11">
        <v>0.05</v>
      </c>
      <c r="O14" s="11">
        <v>0.5</v>
      </c>
      <c r="P14" s="11">
        <v>1</v>
      </c>
      <c r="Q14" s="59">
        <f>+SUM(M14:M14)*K14</f>
        <v>0</v>
      </c>
      <c r="R14" s="59">
        <f t="shared" si="5"/>
        <v>1.2500000000000001E-2</v>
      </c>
      <c r="S14" s="59">
        <f t="shared" si="4"/>
        <v>0.125</v>
      </c>
      <c r="T14" s="59">
        <f t="shared" si="2"/>
        <v>0.25</v>
      </c>
      <c r="U14" s="6">
        <f t="shared" si="3"/>
        <v>0.25</v>
      </c>
      <c r="V14" s="896"/>
      <c r="W14" s="896"/>
      <c r="X14" s="896"/>
      <c r="Y14" s="896"/>
      <c r="Z14" s="907"/>
      <c r="AA14" s="903"/>
      <c r="AB14" s="903"/>
      <c r="AC14" s="624"/>
    </row>
    <row r="15" spans="1:58" ht="31.9" customHeight="1" x14ac:dyDescent="0.2">
      <c r="A15" s="867"/>
      <c r="B15" s="868"/>
      <c r="C15" s="870"/>
      <c r="D15" s="883"/>
      <c r="E15" s="885"/>
      <c r="F15" s="875"/>
      <c r="G15" s="878"/>
      <c r="H15" s="888"/>
      <c r="I15" s="875"/>
      <c r="J15" s="894" t="s">
        <v>570</v>
      </c>
      <c r="K15" s="236">
        <v>0.25</v>
      </c>
      <c r="L15" s="233" t="s">
        <v>23</v>
      </c>
      <c r="M15" s="6">
        <v>0.2</v>
      </c>
      <c r="N15" s="6">
        <v>0.4</v>
      </c>
      <c r="O15" s="6">
        <v>0.7</v>
      </c>
      <c r="P15" s="6">
        <v>1</v>
      </c>
      <c r="Q15" s="6">
        <f>(SUM(M15:M15)*K15)</f>
        <v>0.05</v>
      </c>
      <c r="R15" s="6">
        <f t="shared" si="5"/>
        <v>0.1</v>
      </c>
      <c r="S15" s="6">
        <f t="shared" si="4"/>
        <v>0.17499999999999999</v>
      </c>
      <c r="T15" s="6">
        <f t="shared" si="2"/>
        <v>0.25</v>
      </c>
      <c r="U15" s="6">
        <f t="shared" si="3"/>
        <v>0.25</v>
      </c>
      <c r="V15" s="896"/>
      <c r="W15" s="896"/>
      <c r="X15" s="896"/>
      <c r="Y15" s="896"/>
      <c r="Z15" s="907"/>
      <c r="AA15" s="903"/>
      <c r="AB15" s="903"/>
      <c r="AC15" s="624"/>
    </row>
    <row r="16" spans="1:58" ht="30.6" customHeight="1" x14ac:dyDescent="0.2">
      <c r="A16" s="867"/>
      <c r="B16" s="868"/>
      <c r="C16" s="870"/>
      <c r="D16" s="883"/>
      <c r="E16" s="886"/>
      <c r="F16" s="876"/>
      <c r="G16" s="879"/>
      <c r="H16" s="889"/>
      <c r="I16" s="876"/>
      <c r="J16" s="894"/>
      <c r="K16" s="234">
        <v>0.25</v>
      </c>
      <c r="L16" s="235" t="s">
        <v>24</v>
      </c>
      <c r="M16" s="11">
        <v>0.2</v>
      </c>
      <c r="N16" s="11">
        <v>0.4</v>
      </c>
      <c r="O16" s="11">
        <v>1</v>
      </c>
      <c r="P16" s="11">
        <v>1</v>
      </c>
      <c r="Q16" s="59">
        <f>+SUM(M16:M16)*K16</f>
        <v>0.05</v>
      </c>
      <c r="R16" s="59">
        <f t="shared" si="5"/>
        <v>0.1</v>
      </c>
      <c r="S16" s="59">
        <f t="shared" si="4"/>
        <v>0.25</v>
      </c>
      <c r="T16" s="59">
        <f t="shared" si="2"/>
        <v>0.25</v>
      </c>
      <c r="U16" s="6">
        <f t="shared" si="3"/>
        <v>0.25</v>
      </c>
      <c r="V16" s="897"/>
      <c r="W16" s="897"/>
      <c r="X16" s="897"/>
      <c r="Y16" s="897"/>
      <c r="Z16" s="907"/>
      <c r="AA16" s="904"/>
      <c r="AB16" s="903"/>
      <c r="AC16" s="624"/>
    </row>
    <row r="17" spans="1:29" ht="30" customHeight="1" x14ac:dyDescent="0.2">
      <c r="A17" s="867"/>
      <c r="B17" s="868"/>
      <c r="C17" s="870"/>
      <c r="D17" s="883"/>
      <c r="E17" s="609" t="s">
        <v>571</v>
      </c>
      <c r="F17" s="609">
        <v>73</v>
      </c>
      <c r="G17" s="597" t="s">
        <v>572</v>
      </c>
      <c r="H17" s="597" t="s">
        <v>573</v>
      </c>
      <c r="I17" s="601">
        <f>+MAX(V17:Y24)</f>
        <v>0.9</v>
      </c>
      <c r="J17" s="589" t="s">
        <v>574</v>
      </c>
      <c r="K17" s="62">
        <v>0.25</v>
      </c>
      <c r="L17" s="25" t="s">
        <v>23</v>
      </c>
      <c r="M17" s="26">
        <v>0.25</v>
      </c>
      <c r="N17" s="26">
        <v>0.5</v>
      </c>
      <c r="O17" s="26">
        <v>0.75</v>
      </c>
      <c r="P17" s="26">
        <v>1</v>
      </c>
      <c r="Q17" s="26">
        <f>(SUM(M17:M17)*K17)</f>
        <v>6.25E-2</v>
      </c>
      <c r="R17" s="6">
        <f t="shared" ref="R17:R50" si="6">+SUM(N17:N17)*K17</f>
        <v>0.125</v>
      </c>
      <c r="S17" s="6">
        <f t="shared" si="4"/>
        <v>0.1875</v>
      </c>
      <c r="T17" s="6">
        <f t="shared" si="2"/>
        <v>0.25</v>
      </c>
      <c r="U17" s="6">
        <f t="shared" si="3"/>
        <v>0.25</v>
      </c>
      <c r="V17" s="895">
        <f>+Q18+Q20+Q22+Q24</f>
        <v>0.28125</v>
      </c>
      <c r="W17" s="895">
        <f>+R18+R20+R22+R24</f>
        <v>0.6</v>
      </c>
      <c r="X17" s="895">
        <f>+S18+S20+S22+S24</f>
        <v>0.8125</v>
      </c>
      <c r="Y17" s="895">
        <f>+T18+T20+T22+T24</f>
        <v>0.9</v>
      </c>
      <c r="Z17" s="906" t="s">
        <v>567</v>
      </c>
      <c r="AA17" s="902" t="s">
        <v>567</v>
      </c>
      <c r="AB17" s="903"/>
      <c r="AC17" s="624"/>
    </row>
    <row r="18" spans="1:29" ht="49.15" customHeight="1" x14ac:dyDescent="0.2">
      <c r="A18" s="867"/>
      <c r="B18" s="868"/>
      <c r="C18" s="870"/>
      <c r="D18" s="883"/>
      <c r="E18" s="610"/>
      <c r="F18" s="610"/>
      <c r="G18" s="597"/>
      <c r="H18" s="597"/>
      <c r="I18" s="597"/>
      <c r="J18" s="589"/>
      <c r="K18" s="64">
        <v>0.25</v>
      </c>
      <c r="L18" s="63" t="s">
        <v>24</v>
      </c>
      <c r="M18" s="27">
        <v>0.375</v>
      </c>
      <c r="N18" s="27">
        <v>0.75</v>
      </c>
      <c r="O18" s="11">
        <v>1</v>
      </c>
      <c r="P18" s="27">
        <v>1</v>
      </c>
      <c r="Q18" s="59">
        <f>+SUM(M18:M18)*K18</f>
        <v>9.375E-2</v>
      </c>
      <c r="R18" s="59">
        <f t="shared" si="6"/>
        <v>0.1875</v>
      </c>
      <c r="S18" s="59">
        <f t="shared" si="4"/>
        <v>0.25</v>
      </c>
      <c r="T18" s="59">
        <f t="shared" si="2"/>
        <v>0.25</v>
      </c>
      <c r="U18" s="6">
        <f t="shared" si="3"/>
        <v>0.25</v>
      </c>
      <c r="V18" s="896"/>
      <c r="W18" s="896"/>
      <c r="X18" s="896"/>
      <c r="Y18" s="896"/>
      <c r="Z18" s="907"/>
      <c r="AA18" s="903"/>
      <c r="AB18" s="903"/>
      <c r="AC18" s="624"/>
    </row>
    <row r="19" spans="1:29" ht="30" customHeight="1" x14ac:dyDescent="0.2">
      <c r="A19" s="867"/>
      <c r="B19" s="868"/>
      <c r="C19" s="870"/>
      <c r="D19" s="883"/>
      <c r="E19" s="610"/>
      <c r="F19" s="610"/>
      <c r="G19" s="597"/>
      <c r="H19" s="597"/>
      <c r="I19" s="597"/>
      <c r="J19" s="589" t="s">
        <v>575</v>
      </c>
      <c r="K19" s="62">
        <v>0.25</v>
      </c>
      <c r="L19" s="25" t="s">
        <v>23</v>
      </c>
      <c r="M19" s="26">
        <v>0.25</v>
      </c>
      <c r="N19" s="26">
        <v>0.5</v>
      </c>
      <c r="O19" s="26">
        <v>0.75</v>
      </c>
      <c r="P19" s="26">
        <v>1</v>
      </c>
      <c r="Q19" s="26">
        <f>(SUM(M19:M19)*K19)</f>
        <v>6.25E-2</v>
      </c>
      <c r="R19" s="6">
        <f t="shared" si="6"/>
        <v>0.125</v>
      </c>
      <c r="S19" s="6">
        <f t="shared" si="4"/>
        <v>0.1875</v>
      </c>
      <c r="T19" s="6">
        <f t="shared" si="2"/>
        <v>0.25</v>
      </c>
      <c r="U19" s="6">
        <f t="shared" si="3"/>
        <v>0.25</v>
      </c>
      <c r="V19" s="896"/>
      <c r="W19" s="896"/>
      <c r="X19" s="896"/>
      <c r="Y19" s="896"/>
      <c r="Z19" s="907"/>
      <c r="AA19" s="903"/>
      <c r="AB19" s="903"/>
      <c r="AC19" s="624"/>
    </row>
    <row r="20" spans="1:29" ht="32.450000000000003" customHeight="1" x14ac:dyDescent="0.2">
      <c r="A20" s="867"/>
      <c r="B20" s="868"/>
      <c r="C20" s="870"/>
      <c r="D20" s="883"/>
      <c r="E20" s="610"/>
      <c r="F20" s="610"/>
      <c r="G20" s="597"/>
      <c r="H20" s="597"/>
      <c r="I20" s="597"/>
      <c r="J20" s="589"/>
      <c r="K20" s="64">
        <v>0.25</v>
      </c>
      <c r="L20" s="63" t="s">
        <v>24</v>
      </c>
      <c r="M20" s="27">
        <v>0.5</v>
      </c>
      <c r="N20" s="27">
        <v>1</v>
      </c>
      <c r="O20" s="27">
        <v>1</v>
      </c>
      <c r="P20" s="27">
        <v>1</v>
      </c>
      <c r="Q20" s="59">
        <f>+SUM(M20:M20)*K20</f>
        <v>0.125</v>
      </c>
      <c r="R20" s="59">
        <f t="shared" si="6"/>
        <v>0.25</v>
      </c>
      <c r="S20" s="59">
        <f t="shared" si="4"/>
        <v>0.25</v>
      </c>
      <c r="T20" s="59">
        <f t="shared" si="2"/>
        <v>0.25</v>
      </c>
      <c r="U20" s="6">
        <f t="shared" si="3"/>
        <v>0.25</v>
      </c>
      <c r="V20" s="896"/>
      <c r="W20" s="896"/>
      <c r="X20" s="896"/>
      <c r="Y20" s="896"/>
      <c r="Z20" s="907"/>
      <c r="AA20" s="903"/>
      <c r="AB20" s="903"/>
      <c r="AC20" s="624"/>
    </row>
    <row r="21" spans="1:29" ht="26.45" customHeight="1" x14ac:dyDescent="0.2">
      <c r="A21" s="867"/>
      <c r="B21" s="868"/>
      <c r="C21" s="870"/>
      <c r="D21" s="883"/>
      <c r="E21" s="610"/>
      <c r="F21" s="610"/>
      <c r="G21" s="597"/>
      <c r="H21" s="597"/>
      <c r="I21" s="597"/>
      <c r="J21" s="589" t="s">
        <v>576</v>
      </c>
      <c r="K21" s="62">
        <v>0.25</v>
      </c>
      <c r="L21" s="25" t="s">
        <v>23</v>
      </c>
      <c r="M21" s="26">
        <v>0.15</v>
      </c>
      <c r="N21" s="26">
        <v>0.35</v>
      </c>
      <c r="O21" s="26">
        <v>0.65</v>
      </c>
      <c r="P21" s="26">
        <v>1</v>
      </c>
      <c r="Q21" s="26">
        <f>(SUM(M21:M21)*K21)</f>
        <v>3.7499999999999999E-2</v>
      </c>
      <c r="R21" s="6">
        <f t="shared" si="6"/>
        <v>8.7499999999999994E-2</v>
      </c>
      <c r="S21" s="6">
        <f>+SUM(O21:O21)*K21</f>
        <v>0.16250000000000001</v>
      </c>
      <c r="T21" s="6">
        <f t="shared" si="2"/>
        <v>0.25</v>
      </c>
      <c r="U21" s="6">
        <f t="shared" si="3"/>
        <v>0.25</v>
      </c>
      <c r="V21" s="896"/>
      <c r="W21" s="896"/>
      <c r="X21" s="896"/>
      <c r="Y21" s="896"/>
      <c r="Z21" s="907"/>
      <c r="AA21" s="903"/>
      <c r="AB21" s="903"/>
      <c r="AC21" s="624"/>
    </row>
    <row r="22" spans="1:29" ht="29.45" customHeight="1" x14ac:dyDescent="0.2">
      <c r="A22" s="867"/>
      <c r="B22" s="868"/>
      <c r="C22" s="870"/>
      <c r="D22" s="883"/>
      <c r="E22" s="610"/>
      <c r="F22" s="610"/>
      <c r="G22" s="597"/>
      <c r="H22" s="597"/>
      <c r="I22" s="597"/>
      <c r="J22" s="589"/>
      <c r="K22" s="64">
        <v>0.25</v>
      </c>
      <c r="L22" s="63" t="s">
        <v>24</v>
      </c>
      <c r="M22" s="27">
        <v>0.15</v>
      </c>
      <c r="N22" s="27">
        <v>0.35</v>
      </c>
      <c r="O22" s="27">
        <v>0.65</v>
      </c>
      <c r="P22" s="27">
        <v>0.75</v>
      </c>
      <c r="Q22" s="59">
        <f>+SUM(M22:M22)*K22</f>
        <v>3.7499999999999999E-2</v>
      </c>
      <c r="R22" s="59">
        <f t="shared" si="6"/>
        <v>8.7499999999999994E-2</v>
      </c>
      <c r="S22" s="59">
        <f>+SUM(O22:O22)*K22</f>
        <v>0.16250000000000001</v>
      </c>
      <c r="T22" s="59">
        <f t="shared" si="2"/>
        <v>0.1875</v>
      </c>
      <c r="U22" s="6">
        <f t="shared" si="3"/>
        <v>0.1875</v>
      </c>
      <c r="V22" s="896"/>
      <c r="W22" s="896"/>
      <c r="X22" s="896"/>
      <c r="Y22" s="896"/>
      <c r="Z22" s="907"/>
      <c r="AA22" s="903"/>
      <c r="AB22" s="903"/>
      <c r="AC22" s="624"/>
    </row>
    <row r="23" spans="1:29" ht="29.45" customHeight="1" x14ac:dyDescent="0.2">
      <c r="A23" s="867"/>
      <c r="B23" s="868"/>
      <c r="C23" s="870"/>
      <c r="D23" s="883"/>
      <c r="E23" s="610"/>
      <c r="F23" s="610"/>
      <c r="G23" s="597"/>
      <c r="H23" s="597"/>
      <c r="I23" s="597"/>
      <c r="J23" s="909" t="s">
        <v>577</v>
      </c>
      <c r="K23" s="62">
        <v>0.25</v>
      </c>
      <c r="L23" s="25" t="s">
        <v>23</v>
      </c>
      <c r="M23" s="26">
        <v>0.1</v>
      </c>
      <c r="N23" s="26">
        <v>0.3</v>
      </c>
      <c r="O23" s="26">
        <v>0.6</v>
      </c>
      <c r="P23" s="26">
        <v>1</v>
      </c>
      <c r="Q23" s="26">
        <f>(SUM(M23:M23)*K23)</f>
        <v>2.5000000000000001E-2</v>
      </c>
      <c r="R23" s="6">
        <f t="shared" si="6"/>
        <v>7.4999999999999997E-2</v>
      </c>
      <c r="S23" s="6">
        <f t="shared" si="4"/>
        <v>0.15</v>
      </c>
      <c r="T23" s="6">
        <f t="shared" si="2"/>
        <v>0.25</v>
      </c>
      <c r="U23" s="6">
        <f t="shared" si="3"/>
        <v>0.25</v>
      </c>
      <c r="V23" s="896"/>
      <c r="W23" s="896"/>
      <c r="X23" s="896"/>
      <c r="Y23" s="896"/>
      <c r="Z23" s="907"/>
      <c r="AA23" s="903"/>
      <c r="AB23" s="903"/>
      <c r="AC23" s="624"/>
    </row>
    <row r="24" spans="1:29" ht="24" customHeight="1" x14ac:dyDescent="0.2">
      <c r="A24" s="867"/>
      <c r="B24" s="868"/>
      <c r="C24" s="870"/>
      <c r="D24" s="883"/>
      <c r="E24" s="700"/>
      <c r="F24" s="700"/>
      <c r="G24" s="597"/>
      <c r="H24" s="597"/>
      <c r="I24" s="597"/>
      <c r="J24" s="909"/>
      <c r="K24" s="64">
        <v>0.25</v>
      </c>
      <c r="L24" s="63" t="s">
        <v>24</v>
      </c>
      <c r="M24" s="27">
        <v>0.1</v>
      </c>
      <c r="N24" s="27">
        <v>0.3</v>
      </c>
      <c r="O24" s="27">
        <v>0.6</v>
      </c>
      <c r="P24" s="27">
        <v>0.85</v>
      </c>
      <c r="Q24" s="59">
        <f>+SUM(M24:M24)*K24</f>
        <v>2.5000000000000001E-2</v>
      </c>
      <c r="R24" s="59">
        <f t="shared" si="6"/>
        <v>7.4999999999999997E-2</v>
      </c>
      <c r="S24" s="59">
        <f t="shared" si="4"/>
        <v>0.15</v>
      </c>
      <c r="T24" s="59">
        <f t="shared" si="2"/>
        <v>0.21249999999999999</v>
      </c>
      <c r="U24" s="6">
        <f t="shared" si="3"/>
        <v>0.21249999999999999</v>
      </c>
      <c r="V24" s="897"/>
      <c r="W24" s="897"/>
      <c r="X24" s="897"/>
      <c r="Y24" s="897"/>
      <c r="Z24" s="908"/>
      <c r="AA24" s="904"/>
      <c r="AB24" s="903"/>
      <c r="AC24" s="624"/>
    </row>
    <row r="25" spans="1:29" ht="31.15" customHeight="1" x14ac:dyDescent="0.2">
      <c r="A25" s="867"/>
      <c r="B25" s="868"/>
      <c r="C25" s="870"/>
      <c r="D25" s="883"/>
      <c r="E25" s="410" t="s">
        <v>578</v>
      </c>
      <c r="F25" s="410">
        <v>74</v>
      </c>
      <c r="G25" s="427" t="s">
        <v>579</v>
      </c>
      <c r="H25" s="427" t="s">
        <v>580</v>
      </c>
      <c r="I25" s="910">
        <f>+MAX(V25:Y32)</f>
        <v>1</v>
      </c>
      <c r="J25" s="919" t="s">
        <v>581</v>
      </c>
      <c r="K25" s="162">
        <v>0.05</v>
      </c>
      <c r="L25" s="160" t="s">
        <v>23</v>
      </c>
      <c r="M25" s="161">
        <v>1</v>
      </c>
      <c r="N25" s="161">
        <v>1</v>
      </c>
      <c r="O25" s="161">
        <v>1</v>
      </c>
      <c r="P25" s="161">
        <v>1</v>
      </c>
      <c r="Q25" s="151">
        <f>(SUM(M25:M25)*K25)</f>
        <v>0.05</v>
      </c>
      <c r="R25" s="6">
        <f t="shared" si="6"/>
        <v>0.05</v>
      </c>
      <c r="S25" s="6">
        <f t="shared" si="4"/>
        <v>0.05</v>
      </c>
      <c r="T25" s="6">
        <f t="shared" si="2"/>
        <v>0.05</v>
      </c>
      <c r="U25" s="6">
        <f t="shared" si="3"/>
        <v>0.05</v>
      </c>
      <c r="V25" s="895">
        <f>+Q26+Q28+Q30+Q32</f>
        <v>0.15500000000000003</v>
      </c>
      <c r="W25" s="895">
        <f>+R26+R28+R30+R32</f>
        <v>0.45500000000000007</v>
      </c>
      <c r="X25" s="895">
        <f>+S26+S28+S30+S32</f>
        <v>0.77999999999999992</v>
      </c>
      <c r="Y25" s="895">
        <f>+T26+T28+T30+T32</f>
        <v>1</v>
      </c>
      <c r="Z25" s="902" t="s">
        <v>344</v>
      </c>
      <c r="AA25" s="906" t="s">
        <v>344</v>
      </c>
      <c r="AB25" s="903"/>
      <c r="AC25" s="624"/>
    </row>
    <row r="26" spans="1:29" ht="19.149999999999999" customHeight="1" x14ac:dyDescent="0.2">
      <c r="A26" s="867"/>
      <c r="B26" s="868"/>
      <c r="C26" s="870"/>
      <c r="D26" s="883"/>
      <c r="E26" s="410"/>
      <c r="F26" s="410"/>
      <c r="G26" s="428"/>
      <c r="H26" s="428"/>
      <c r="I26" s="911"/>
      <c r="J26" s="913"/>
      <c r="K26" s="163">
        <v>0.05</v>
      </c>
      <c r="L26" s="153" t="s">
        <v>24</v>
      </c>
      <c r="M26" s="154">
        <v>0.8</v>
      </c>
      <c r="N26" s="154">
        <v>0.9</v>
      </c>
      <c r="O26" s="154">
        <v>1</v>
      </c>
      <c r="P26" s="154">
        <v>1</v>
      </c>
      <c r="Q26" s="59">
        <f>+SUM(M26:M26)*K26</f>
        <v>4.0000000000000008E-2</v>
      </c>
      <c r="R26" s="59">
        <f t="shared" si="6"/>
        <v>4.5000000000000005E-2</v>
      </c>
      <c r="S26" s="59">
        <f t="shared" si="4"/>
        <v>0.05</v>
      </c>
      <c r="T26" s="59">
        <f t="shared" si="2"/>
        <v>0.05</v>
      </c>
      <c r="U26" s="6">
        <f t="shared" si="3"/>
        <v>0.05</v>
      </c>
      <c r="V26" s="896"/>
      <c r="W26" s="896"/>
      <c r="X26" s="896"/>
      <c r="Y26" s="896"/>
      <c r="Z26" s="903"/>
      <c r="AA26" s="907"/>
      <c r="AB26" s="903"/>
      <c r="AC26" s="624"/>
    </row>
    <row r="27" spans="1:29" ht="30" customHeight="1" x14ac:dyDescent="0.2">
      <c r="A27" s="867"/>
      <c r="B27" s="868"/>
      <c r="C27" s="870"/>
      <c r="D27" s="883"/>
      <c r="E27" s="410"/>
      <c r="F27" s="410"/>
      <c r="G27" s="428"/>
      <c r="H27" s="428"/>
      <c r="I27" s="911"/>
      <c r="J27" s="913" t="s">
        <v>582</v>
      </c>
      <c r="K27" s="162">
        <v>0.3</v>
      </c>
      <c r="L27" s="160" t="s">
        <v>23</v>
      </c>
      <c r="M27" s="161">
        <v>0.5</v>
      </c>
      <c r="N27" s="161">
        <v>1</v>
      </c>
      <c r="O27" s="161">
        <v>1</v>
      </c>
      <c r="P27" s="161">
        <v>1</v>
      </c>
      <c r="Q27" s="151">
        <f>(SUM(M27:M27)*K27)</f>
        <v>0.15</v>
      </c>
      <c r="R27" s="6">
        <f t="shared" si="6"/>
        <v>0.3</v>
      </c>
      <c r="S27" s="6">
        <f t="shared" si="4"/>
        <v>0.3</v>
      </c>
      <c r="T27" s="6">
        <f t="shared" si="2"/>
        <v>0.3</v>
      </c>
      <c r="U27" s="6">
        <f t="shared" si="3"/>
        <v>0.3</v>
      </c>
      <c r="V27" s="896"/>
      <c r="W27" s="896"/>
      <c r="X27" s="896"/>
      <c r="Y27" s="896"/>
      <c r="Z27" s="903"/>
      <c r="AA27" s="907"/>
      <c r="AB27" s="903"/>
      <c r="AC27" s="624"/>
    </row>
    <row r="28" spans="1:29" ht="21.6" customHeight="1" x14ac:dyDescent="0.2">
      <c r="A28" s="867"/>
      <c r="B28" s="868"/>
      <c r="C28" s="870"/>
      <c r="D28" s="883"/>
      <c r="E28" s="410"/>
      <c r="F28" s="410"/>
      <c r="G28" s="428"/>
      <c r="H28" s="428"/>
      <c r="I28" s="911"/>
      <c r="J28" s="913"/>
      <c r="K28" s="163">
        <v>0.3</v>
      </c>
      <c r="L28" s="153" t="s">
        <v>24</v>
      </c>
      <c r="M28" s="154">
        <v>0.25</v>
      </c>
      <c r="N28" s="154">
        <v>0.5</v>
      </c>
      <c r="O28" s="154">
        <v>1</v>
      </c>
      <c r="P28" s="154">
        <v>1</v>
      </c>
      <c r="Q28" s="59">
        <f>+SUM(M28:M28)*K28</f>
        <v>7.4999999999999997E-2</v>
      </c>
      <c r="R28" s="59">
        <f t="shared" si="6"/>
        <v>0.15</v>
      </c>
      <c r="S28" s="59">
        <f t="shared" si="4"/>
        <v>0.3</v>
      </c>
      <c r="T28" s="59">
        <f t="shared" si="2"/>
        <v>0.3</v>
      </c>
      <c r="U28" s="6">
        <f t="shared" si="3"/>
        <v>0.3</v>
      </c>
      <c r="V28" s="896"/>
      <c r="W28" s="896"/>
      <c r="X28" s="896"/>
      <c r="Y28" s="896"/>
      <c r="Z28" s="903"/>
      <c r="AA28" s="907"/>
      <c r="AB28" s="903"/>
      <c r="AC28" s="624"/>
    </row>
    <row r="29" spans="1:29" ht="18.600000000000001" customHeight="1" x14ac:dyDescent="0.2">
      <c r="A29" s="867"/>
      <c r="B29" s="868"/>
      <c r="C29" s="870"/>
      <c r="D29" s="883"/>
      <c r="E29" s="410"/>
      <c r="F29" s="410"/>
      <c r="G29" s="428"/>
      <c r="H29" s="428"/>
      <c r="I29" s="911"/>
      <c r="J29" s="914" t="s">
        <v>583</v>
      </c>
      <c r="K29" s="162">
        <v>0.4</v>
      </c>
      <c r="L29" s="160" t="s">
        <v>23</v>
      </c>
      <c r="M29" s="161">
        <v>0.1</v>
      </c>
      <c r="N29" s="161">
        <v>0.4</v>
      </c>
      <c r="O29" s="161">
        <v>0.7</v>
      </c>
      <c r="P29" s="161">
        <v>1</v>
      </c>
      <c r="Q29" s="151">
        <f>(SUM(M29:M29)*K29)</f>
        <v>4.0000000000000008E-2</v>
      </c>
      <c r="R29" s="6">
        <f>+SUM(N29:N29)*K29</f>
        <v>0.16000000000000003</v>
      </c>
      <c r="S29" s="6">
        <f>+SUM(O29:O29)*K29</f>
        <v>0.27999999999999997</v>
      </c>
      <c r="T29" s="6">
        <f>+SUM(P29:P29)*K29</f>
        <v>0.4</v>
      </c>
      <c r="U29" s="6">
        <f t="shared" si="3"/>
        <v>0.4</v>
      </c>
      <c r="V29" s="896"/>
      <c r="W29" s="896"/>
      <c r="X29" s="896"/>
      <c r="Y29" s="896"/>
      <c r="Z29" s="903"/>
      <c r="AA29" s="907"/>
      <c r="AB29" s="903"/>
      <c r="AC29" s="624"/>
    </row>
    <row r="30" spans="1:29" ht="30.75" customHeight="1" x14ac:dyDescent="0.2">
      <c r="A30" s="867"/>
      <c r="B30" s="868"/>
      <c r="C30" s="870"/>
      <c r="D30" s="883"/>
      <c r="E30" s="410"/>
      <c r="F30" s="410"/>
      <c r="G30" s="428"/>
      <c r="H30" s="428"/>
      <c r="I30" s="911"/>
      <c r="J30" s="915"/>
      <c r="K30" s="163">
        <v>0.4</v>
      </c>
      <c r="L30" s="153" t="s">
        <v>24</v>
      </c>
      <c r="M30" s="154">
        <v>0.1</v>
      </c>
      <c r="N30" s="154">
        <v>0.4</v>
      </c>
      <c r="O30" s="154">
        <v>0.7</v>
      </c>
      <c r="P30" s="154">
        <v>1</v>
      </c>
      <c r="Q30" s="59">
        <f>+SUM(M30:M30)*K30</f>
        <v>4.0000000000000008E-2</v>
      </c>
      <c r="R30" s="59">
        <f>+SUM(N30:N30)*K30</f>
        <v>0.16000000000000003</v>
      </c>
      <c r="S30" s="59">
        <f>+SUM(O30:O30)*K30</f>
        <v>0.27999999999999997</v>
      </c>
      <c r="T30" s="59">
        <f>+SUM(P30:P30)*K30</f>
        <v>0.4</v>
      </c>
      <c r="U30" s="6">
        <f t="shared" si="3"/>
        <v>0.4</v>
      </c>
      <c r="V30" s="896"/>
      <c r="W30" s="896"/>
      <c r="X30" s="896"/>
      <c r="Y30" s="896"/>
      <c r="Z30" s="903"/>
      <c r="AA30" s="907"/>
      <c r="AB30" s="903"/>
      <c r="AC30" s="624"/>
    </row>
    <row r="31" spans="1:29" ht="24.6" customHeight="1" x14ac:dyDescent="0.2">
      <c r="A31" s="867"/>
      <c r="B31" s="868"/>
      <c r="C31" s="870"/>
      <c r="D31" s="883"/>
      <c r="E31" s="410"/>
      <c r="F31" s="410"/>
      <c r="G31" s="428"/>
      <c r="H31" s="428"/>
      <c r="I31" s="911"/>
      <c r="J31" s="913" t="s">
        <v>584</v>
      </c>
      <c r="K31" s="162">
        <v>0.25</v>
      </c>
      <c r="L31" s="160" t="s">
        <v>23</v>
      </c>
      <c r="M31" s="161">
        <v>0</v>
      </c>
      <c r="N31" s="161">
        <v>0.2</v>
      </c>
      <c r="O31" s="161">
        <v>0.5</v>
      </c>
      <c r="P31" s="161">
        <v>1</v>
      </c>
      <c r="Q31" s="151">
        <f>(SUM(M31:M31)*K31)</f>
        <v>0</v>
      </c>
      <c r="R31" s="6">
        <f t="shared" si="6"/>
        <v>0.05</v>
      </c>
      <c r="S31" s="6">
        <f>+SUM(O31:O31)*K31</f>
        <v>0.125</v>
      </c>
      <c r="T31" s="6">
        <f t="shared" si="2"/>
        <v>0.25</v>
      </c>
      <c r="U31" s="6">
        <f t="shared" si="3"/>
        <v>0.25</v>
      </c>
      <c r="V31" s="896"/>
      <c r="W31" s="896"/>
      <c r="X31" s="896"/>
      <c r="Y31" s="896"/>
      <c r="Z31" s="903"/>
      <c r="AA31" s="907"/>
      <c r="AB31" s="903"/>
      <c r="AC31" s="624"/>
    </row>
    <row r="32" spans="1:29" ht="46.15" customHeight="1" x14ac:dyDescent="0.2">
      <c r="A32" s="867"/>
      <c r="B32" s="868"/>
      <c r="C32" s="871"/>
      <c r="D32" s="883"/>
      <c r="E32" s="410"/>
      <c r="F32" s="410"/>
      <c r="G32" s="426"/>
      <c r="H32" s="426"/>
      <c r="I32" s="912"/>
      <c r="J32" s="916"/>
      <c r="K32" s="163">
        <v>0.25</v>
      </c>
      <c r="L32" s="153" t="s">
        <v>24</v>
      </c>
      <c r="M32" s="154">
        <v>0</v>
      </c>
      <c r="N32" s="154">
        <v>0.4</v>
      </c>
      <c r="O32" s="154">
        <v>0.6</v>
      </c>
      <c r="P32" s="154">
        <v>1</v>
      </c>
      <c r="Q32" s="59">
        <f>+SUM(M32:M32)*K32</f>
        <v>0</v>
      </c>
      <c r="R32" s="59">
        <f t="shared" si="6"/>
        <v>0.1</v>
      </c>
      <c r="S32" s="59">
        <f t="shared" si="4"/>
        <v>0.15</v>
      </c>
      <c r="T32" s="59">
        <f t="shared" si="2"/>
        <v>0.25</v>
      </c>
      <c r="U32" s="6">
        <f t="shared" si="3"/>
        <v>0.25</v>
      </c>
      <c r="V32" s="897"/>
      <c r="W32" s="897"/>
      <c r="X32" s="897"/>
      <c r="Y32" s="897"/>
      <c r="Z32" s="904"/>
      <c r="AA32" s="908"/>
      <c r="AB32" s="903"/>
      <c r="AC32" s="624"/>
    </row>
    <row r="33" spans="1:29" ht="30.6" customHeight="1" x14ac:dyDescent="0.2">
      <c r="A33" s="867"/>
      <c r="B33" s="868"/>
      <c r="C33" s="891" t="s">
        <v>585</v>
      </c>
      <c r="D33" s="872" t="s">
        <v>586</v>
      </c>
      <c r="E33" s="702" t="s">
        <v>902</v>
      </c>
      <c r="F33" s="686">
        <v>75</v>
      </c>
      <c r="G33" s="702" t="s">
        <v>903</v>
      </c>
      <c r="H33" s="702" t="s">
        <v>587</v>
      </c>
      <c r="I33" s="702">
        <f>+MAX(V33:Y40)</f>
        <v>0.91749999999999998</v>
      </c>
      <c r="J33" s="917" t="s">
        <v>895</v>
      </c>
      <c r="K33" s="239">
        <v>0.3</v>
      </c>
      <c r="L33" s="201" t="s">
        <v>23</v>
      </c>
      <c r="M33" s="202">
        <v>0.5</v>
      </c>
      <c r="N33" s="202">
        <v>1</v>
      </c>
      <c r="O33" s="202">
        <v>1</v>
      </c>
      <c r="P33" s="202">
        <v>1</v>
      </c>
      <c r="Q33" s="202">
        <f>(SUM(M33:M33)*K33)</f>
        <v>0.15</v>
      </c>
      <c r="R33" s="6">
        <f t="shared" si="6"/>
        <v>0.3</v>
      </c>
      <c r="S33" s="6">
        <f t="shared" si="4"/>
        <v>0.3</v>
      </c>
      <c r="T33" s="6">
        <f t="shared" si="2"/>
        <v>0.3</v>
      </c>
      <c r="U33" s="6">
        <f t="shared" si="3"/>
        <v>0.3</v>
      </c>
      <c r="V33" s="895">
        <f>+Q34+Q36+Q38+Q40</f>
        <v>1.4999999999999999E-2</v>
      </c>
      <c r="W33" s="895">
        <f>+R34+R36+R38+R40</f>
        <v>1.4999999999999999E-2</v>
      </c>
      <c r="X33" s="895">
        <f>+S34+S36+S38+S40</f>
        <v>0.75</v>
      </c>
      <c r="Y33" s="895">
        <f>+T34+T36+T38+T40</f>
        <v>0.91749999999999998</v>
      </c>
      <c r="Z33" s="902" t="s">
        <v>492</v>
      </c>
      <c r="AA33" s="902" t="s">
        <v>492</v>
      </c>
      <c r="AB33" s="903"/>
      <c r="AC33" s="624"/>
    </row>
    <row r="34" spans="1:29" ht="30.6" customHeight="1" x14ac:dyDescent="0.2">
      <c r="A34" s="867"/>
      <c r="B34" s="868"/>
      <c r="C34" s="892"/>
      <c r="D34" s="872"/>
      <c r="E34" s="703"/>
      <c r="F34" s="705"/>
      <c r="G34" s="703"/>
      <c r="H34" s="703"/>
      <c r="I34" s="703"/>
      <c r="J34" s="918"/>
      <c r="K34" s="240">
        <v>0.3</v>
      </c>
      <c r="L34" s="204" t="s">
        <v>24</v>
      </c>
      <c r="M34" s="205">
        <v>0.05</v>
      </c>
      <c r="N34" s="205">
        <v>0.05</v>
      </c>
      <c r="O34" s="205">
        <v>1</v>
      </c>
      <c r="P34" s="205">
        <v>1</v>
      </c>
      <c r="Q34" s="59">
        <f>+SUM(M34:M34)*K34</f>
        <v>1.4999999999999999E-2</v>
      </c>
      <c r="R34" s="59">
        <f t="shared" si="6"/>
        <v>1.4999999999999999E-2</v>
      </c>
      <c r="S34" s="59">
        <f t="shared" si="4"/>
        <v>0.3</v>
      </c>
      <c r="T34" s="59">
        <f t="shared" si="2"/>
        <v>0.3</v>
      </c>
      <c r="U34" s="6">
        <f t="shared" si="3"/>
        <v>0.3</v>
      </c>
      <c r="V34" s="896"/>
      <c r="W34" s="896"/>
      <c r="X34" s="896"/>
      <c r="Y34" s="896"/>
      <c r="Z34" s="903"/>
      <c r="AA34" s="903"/>
      <c r="AB34" s="903"/>
      <c r="AC34" s="624"/>
    </row>
    <row r="35" spans="1:29" ht="30.6" customHeight="1" x14ac:dyDescent="0.2">
      <c r="A35" s="867"/>
      <c r="B35" s="868"/>
      <c r="C35" s="892"/>
      <c r="D35" s="872"/>
      <c r="E35" s="703"/>
      <c r="F35" s="705"/>
      <c r="G35" s="703"/>
      <c r="H35" s="703"/>
      <c r="I35" s="703"/>
      <c r="J35" s="917" t="s">
        <v>904</v>
      </c>
      <c r="K35" s="239">
        <v>0.2</v>
      </c>
      <c r="L35" s="201" t="s">
        <v>23</v>
      </c>
      <c r="M35" s="202">
        <v>0.5</v>
      </c>
      <c r="N35" s="202">
        <v>1</v>
      </c>
      <c r="O35" s="202">
        <v>1</v>
      </c>
      <c r="P35" s="202">
        <v>1</v>
      </c>
      <c r="Q35" s="202">
        <f>(SUM(M35:M35)*K35)</f>
        <v>0.1</v>
      </c>
      <c r="R35" s="6">
        <f t="shared" si="6"/>
        <v>0.2</v>
      </c>
      <c r="S35" s="6">
        <f t="shared" si="4"/>
        <v>0.2</v>
      </c>
      <c r="T35" s="6">
        <f t="shared" si="2"/>
        <v>0.2</v>
      </c>
      <c r="U35" s="6">
        <f t="shared" si="3"/>
        <v>0.2</v>
      </c>
      <c r="V35" s="896"/>
      <c r="W35" s="896"/>
      <c r="X35" s="896"/>
      <c r="Y35" s="896"/>
      <c r="Z35" s="903"/>
      <c r="AA35" s="903"/>
      <c r="AB35" s="903"/>
      <c r="AC35" s="624"/>
    </row>
    <row r="36" spans="1:29" ht="30.6" customHeight="1" x14ac:dyDescent="0.2">
      <c r="A36" s="867"/>
      <c r="B36" s="868"/>
      <c r="C36" s="892"/>
      <c r="D36" s="872"/>
      <c r="E36" s="703"/>
      <c r="F36" s="705"/>
      <c r="G36" s="703"/>
      <c r="H36" s="703"/>
      <c r="I36" s="703"/>
      <c r="J36" s="918"/>
      <c r="K36" s="240">
        <v>0.2</v>
      </c>
      <c r="L36" s="204" t="s">
        <v>24</v>
      </c>
      <c r="M36" s="205">
        <v>0</v>
      </c>
      <c r="N36" s="205">
        <v>0</v>
      </c>
      <c r="O36" s="205">
        <v>1</v>
      </c>
      <c r="P36" s="205">
        <v>1</v>
      </c>
      <c r="Q36" s="59">
        <f>+SUM(M36:M36)*K36</f>
        <v>0</v>
      </c>
      <c r="R36" s="59">
        <f t="shared" si="6"/>
        <v>0</v>
      </c>
      <c r="S36" s="59">
        <f t="shared" si="4"/>
        <v>0.2</v>
      </c>
      <c r="T36" s="59">
        <f t="shared" si="2"/>
        <v>0.2</v>
      </c>
      <c r="U36" s="6">
        <f t="shared" si="3"/>
        <v>0.2</v>
      </c>
      <c r="V36" s="896"/>
      <c r="W36" s="896"/>
      <c r="X36" s="896"/>
      <c r="Y36" s="896"/>
      <c r="Z36" s="903"/>
      <c r="AA36" s="903"/>
      <c r="AB36" s="903"/>
      <c r="AC36" s="624"/>
    </row>
    <row r="37" spans="1:29" ht="30.6" customHeight="1" x14ac:dyDescent="0.2">
      <c r="A37" s="867"/>
      <c r="B37" s="868"/>
      <c r="C37" s="892"/>
      <c r="D37" s="872"/>
      <c r="E37" s="703"/>
      <c r="F37" s="705"/>
      <c r="G37" s="703"/>
      <c r="H37" s="703"/>
      <c r="I37" s="703"/>
      <c r="J37" s="917" t="s">
        <v>897</v>
      </c>
      <c r="K37" s="239">
        <v>0.25</v>
      </c>
      <c r="L37" s="201" t="s">
        <v>23</v>
      </c>
      <c r="M37" s="202">
        <v>0.5</v>
      </c>
      <c r="N37" s="202">
        <v>1</v>
      </c>
      <c r="O37" s="202">
        <v>1</v>
      </c>
      <c r="P37" s="202">
        <v>1</v>
      </c>
      <c r="Q37" s="202">
        <f>(SUM(M37:M37)*K37)</f>
        <v>0.125</v>
      </c>
      <c r="R37" s="6">
        <f t="shared" si="6"/>
        <v>0.25</v>
      </c>
      <c r="S37" s="6">
        <f t="shared" si="4"/>
        <v>0.25</v>
      </c>
      <c r="T37" s="6">
        <f t="shared" si="2"/>
        <v>0.25</v>
      </c>
      <c r="U37" s="6">
        <f t="shared" si="3"/>
        <v>0.25</v>
      </c>
      <c r="V37" s="896"/>
      <c r="W37" s="896"/>
      <c r="X37" s="896"/>
      <c r="Y37" s="896"/>
      <c r="Z37" s="903"/>
      <c r="AA37" s="903"/>
      <c r="AB37" s="903"/>
      <c r="AC37" s="624"/>
    </row>
    <row r="38" spans="1:29" ht="30.6" customHeight="1" x14ac:dyDescent="0.2">
      <c r="A38" s="867"/>
      <c r="B38" s="868"/>
      <c r="C38" s="892"/>
      <c r="D38" s="872"/>
      <c r="E38" s="703"/>
      <c r="F38" s="705"/>
      <c r="G38" s="703"/>
      <c r="H38" s="703"/>
      <c r="I38" s="703"/>
      <c r="J38" s="918"/>
      <c r="K38" s="240">
        <v>0.25</v>
      </c>
      <c r="L38" s="204" t="s">
        <v>24</v>
      </c>
      <c r="M38" s="205">
        <v>0</v>
      </c>
      <c r="N38" s="205">
        <v>0</v>
      </c>
      <c r="O38" s="205">
        <v>1</v>
      </c>
      <c r="P38" s="205">
        <v>1</v>
      </c>
      <c r="Q38" s="59">
        <f>+SUM(M38:M38)*K38</f>
        <v>0</v>
      </c>
      <c r="R38" s="59">
        <f t="shared" si="6"/>
        <v>0</v>
      </c>
      <c r="S38" s="59">
        <f t="shared" si="4"/>
        <v>0.25</v>
      </c>
      <c r="T38" s="59">
        <f t="shared" si="2"/>
        <v>0.25</v>
      </c>
      <c r="U38" s="6">
        <f t="shared" si="3"/>
        <v>0.25</v>
      </c>
      <c r="V38" s="896"/>
      <c r="W38" s="896"/>
      <c r="X38" s="896"/>
      <c r="Y38" s="896"/>
      <c r="Z38" s="903"/>
      <c r="AA38" s="903"/>
      <c r="AB38" s="903"/>
      <c r="AC38" s="624"/>
    </row>
    <row r="39" spans="1:29" ht="31.15" customHeight="1" x14ac:dyDescent="0.2">
      <c r="A39" s="867"/>
      <c r="B39" s="868"/>
      <c r="C39" s="892"/>
      <c r="D39" s="872"/>
      <c r="E39" s="703"/>
      <c r="F39" s="705"/>
      <c r="G39" s="703"/>
      <c r="H39" s="703"/>
      <c r="I39" s="703"/>
      <c r="J39" s="917" t="s">
        <v>898</v>
      </c>
      <c r="K39" s="239">
        <v>0.25</v>
      </c>
      <c r="L39" s="201" t="s">
        <v>23</v>
      </c>
      <c r="M39" s="202">
        <v>0</v>
      </c>
      <c r="N39" s="202">
        <v>0</v>
      </c>
      <c r="O39" s="202">
        <v>0</v>
      </c>
      <c r="P39" s="202">
        <v>1</v>
      </c>
      <c r="Q39" s="202">
        <f>(SUM(M39:M39)*K39)</f>
        <v>0</v>
      </c>
      <c r="R39" s="6">
        <f t="shared" si="6"/>
        <v>0</v>
      </c>
      <c r="S39" s="6">
        <f t="shared" si="4"/>
        <v>0</v>
      </c>
      <c r="T39" s="6">
        <f t="shared" si="2"/>
        <v>0.25</v>
      </c>
      <c r="U39" s="6">
        <f t="shared" si="3"/>
        <v>0.25</v>
      </c>
      <c r="V39" s="896"/>
      <c r="W39" s="896"/>
      <c r="X39" s="896"/>
      <c r="Y39" s="896"/>
      <c r="Z39" s="903"/>
      <c r="AA39" s="903"/>
      <c r="AB39" s="903"/>
      <c r="AC39" s="624"/>
    </row>
    <row r="40" spans="1:29" ht="31.15" customHeight="1" x14ac:dyDescent="0.2">
      <c r="A40" s="867"/>
      <c r="B40" s="868"/>
      <c r="C40" s="892"/>
      <c r="D40" s="872"/>
      <c r="E40" s="703"/>
      <c r="F40" s="687"/>
      <c r="G40" s="704"/>
      <c r="H40" s="704"/>
      <c r="I40" s="704"/>
      <c r="J40" s="918"/>
      <c r="K40" s="240">
        <v>0.25</v>
      </c>
      <c r="L40" s="204" t="s">
        <v>24</v>
      </c>
      <c r="M40" s="205">
        <v>0</v>
      </c>
      <c r="N40" s="205">
        <v>0</v>
      </c>
      <c r="O40" s="205">
        <v>0</v>
      </c>
      <c r="P40" s="205">
        <v>0.67</v>
      </c>
      <c r="Q40" s="59">
        <f>+SUM(M40:M40)*K40</f>
        <v>0</v>
      </c>
      <c r="R40" s="59">
        <f t="shared" si="6"/>
        <v>0</v>
      </c>
      <c r="S40" s="59">
        <f t="shared" si="4"/>
        <v>0</v>
      </c>
      <c r="T40" s="59">
        <f t="shared" si="2"/>
        <v>0.16750000000000001</v>
      </c>
      <c r="U40" s="6">
        <f t="shared" si="3"/>
        <v>0.16750000000000001</v>
      </c>
      <c r="V40" s="897"/>
      <c r="W40" s="897"/>
      <c r="X40" s="897"/>
      <c r="Y40" s="897"/>
      <c r="Z40" s="903"/>
      <c r="AA40" s="903"/>
      <c r="AB40" s="903"/>
      <c r="AC40" s="624"/>
    </row>
    <row r="41" spans="1:29" ht="49.9" customHeight="1" x14ac:dyDescent="0.2">
      <c r="A41" s="867"/>
      <c r="B41" s="868"/>
      <c r="C41" s="892"/>
      <c r="D41" s="872"/>
      <c r="E41" s="702" t="s">
        <v>588</v>
      </c>
      <c r="F41" s="686">
        <v>76</v>
      </c>
      <c r="G41" s="702" t="s">
        <v>589</v>
      </c>
      <c r="H41" s="702" t="s">
        <v>590</v>
      </c>
      <c r="I41" s="702">
        <f>+MAX(V41:Y42)</f>
        <v>1</v>
      </c>
      <c r="J41" s="917" t="s">
        <v>591</v>
      </c>
      <c r="K41" s="239">
        <v>1</v>
      </c>
      <c r="L41" s="201" t="s">
        <v>23</v>
      </c>
      <c r="M41" s="202">
        <v>0.25</v>
      </c>
      <c r="N41" s="202">
        <v>0.5</v>
      </c>
      <c r="O41" s="202">
        <v>0.75</v>
      </c>
      <c r="P41" s="202">
        <v>1</v>
      </c>
      <c r="Q41" s="202">
        <f>(SUM(M41:M41)*K41)</f>
        <v>0.25</v>
      </c>
      <c r="R41" s="6">
        <f t="shared" si="6"/>
        <v>0.5</v>
      </c>
      <c r="S41" s="6">
        <f t="shared" si="4"/>
        <v>0.75</v>
      </c>
      <c r="T41" s="6">
        <f t="shared" si="2"/>
        <v>1</v>
      </c>
      <c r="U41" s="6">
        <f t="shared" si="3"/>
        <v>1</v>
      </c>
      <c r="V41" s="895">
        <f>+Q42</f>
        <v>0.25</v>
      </c>
      <c r="W41" s="895">
        <f>+R42</f>
        <v>0.5</v>
      </c>
      <c r="X41" s="895">
        <f>+S42</f>
        <v>0.75</v>
      </c>
      <c r="Y41" s="895">
        <f>+T42</f>
        <v>1</v>
      </c>
      <c r="Z41" s="903"/>
      <c r="AA41" s="903"/>
      <c r="AB41" s="903"/>
      <c r="AC41" s="624"/>
    </row>
    <row r="42" spans="1:29" ht="44.45" customHeight="1" x14ac:dyDescent="0.2">
      <c r="A42" s="867"/>
      <c r="B42" s="868"/>
      <c r="C42" s="893"/>
      <c r="D42" s="872"/>
      <c r="E42" s="704"/>
      <c r="F42" s="687"/>
      <c r="G42" s="704"/>
      <c r="H42" s="704"/>
      <c r="I42" s="704"/>
      <c r="J42" s="918"/>
      <c r="K42" s="240">
        <v>1</v>
      </c>
      <c r="L42" s="204" t="s">
        <v>24</v>
      </c>
      <c r="M42" s="205">
        <v>0.25</v>
      </c>
      <c r="N42" s="205">
        <v>0.5</v>
      </c>
      <c r="O42" s="11">
        <v>0.75</v>
      </c>
      <c r="P42" s="205">
        <v>1</v>
      </c>
      <c r="Q42" s="59">
        <f>+SUM(M42:M42)*K42</f>
        <v>0.25</v>
      </c>
      <c r="R42" s="59">
        <f t="shared" si="6"/>
        <v>0.5</v>
      </c>
      <c r="S42" s="59">
        <f t="shared" si="4"/>
        <v>0.75</v>
      </c>
      <c r="T42" s="59">
        <f t="shared" si="2"/>
        <v>1</v>
      </c>
      <c r="U42" s="6">
        <f t="shared" si="3"/>
        <v>1</v>
      </c>
      <c r="V42" s="897"/>
      <c r="W42" s="897"/>
      <c r="X42" s="897"/>
      <c r="Y42" s="897"/>
      <c r="Z42" s="904"/>
      <c r="AA42" s="904"/>
      <c r="AB42" s="903"/>
      <c r="AC42" s="624"/>
    </row>
    <row r="43" spans="1:29" ht="30" customHeight="1" x14ac:dyDescent="0.2">
      <c r="A43" s="867"/>
      <c r="B43" s="868"/>
      <c r="C43" s="923" t="s">
        <v>592</v>
      </c>
      <c r="D43" s="872" t="s">
        <v>593</v>
      </c>
      <c r="E43" s="873" t="s">
        <v>594</v>
      </c>
      <c r="F43" s="874">
        <v>77</v>
      </c>
      <c r="G43" s="877" t="s">
        <v>595</v>
      </c>
      <c r="H43" s="880" t="s">
        <v>596</v>
      </c>
      <c r="I43" s="881">
        <f>+MAX(V43:Y48)</f>
        <v>0.86666666666666659</v>
      </c>
      <c r="J43" s="894" t="s">
        <v>597</v>
      </c>
      <c r="K43" s="232">
        <v>0.3</v>
      </c>
      <c r="L43" s="233" t="s">
        <v>23</v>
      </c>
      <c r="M43" s="6">
        <v>1</v>
      </c>
      <c r="N43" s="6">
        <v>1</v>
      </c>
      <c r="O43" s="6">
        <v>1</v>
      </c>
      <c r="P43" s="6">
        <v>1</v>
      </c>
      <c r="Q43" s="6">
        <f>(SUM(M43:M43)*K43)</f>
        <v>0.3</v>
      </c>
      <c r="R43" s="6">
        <f t="shared" si="6"/>
        <v>0.3</v>
      </c>
      <c r="S43" s="6">
        <f t="shared" si="4"/>
        <v>0.3</v>
      </c>
      <c r="T43" s="6">
        <f t="shared" si="2"/>
        <v>0.3</v>
      </c>
      <c r="U43" s="6">
        <f t="shared" si="3"/>
        <v>0.3</v>
      </c>
      <c r="V43" s="895">
        <f>+Q44+Q46+Q48</f>
        <v>0.3</v>
      </c>
      <c r="W43" s="895">
        <f>+R44+R46+R48</f>
        <v>0.33999999999999997</v>
      </c>
      <c r="X43" s="895">
        <f>+S44+S46+S48</f>
        <v>0.76</v>
      </c>
      <c r="Y43" s="895">
        <f>+T44+T46+T48</f>
        <v>0.86666666666666659</v>
      </c>
      <c r="Z43" s="920" t="s">
        <v>558</v>
      </c>
      <c r="AA43" s="453" t="s">
        <v>598</v>
      </c>
      <c r="AB43" s="903"/>
      <c r="AC43" s="624"/>
    </row>
    <row r="44" spans="1:29" ht="27" customHeight="1" x14ac:dyDescent="0.2">
      <c r="A44" s="867"/>
      <c r="B44" s="868"/>
      <c r="C44" s="923"/>
      <c r="D44" s="872"/>
      <c r="E44" s="873"/>
      <c r="F44" s="875"/>
      <c r="G44" s="878"/>
      <c r="H44" s="880"/>
      <c r="I44" s="880"/>
      <c r="J44" s="894"/>
      <c r="K44" s="234">
        <v>0.3</v>
      </c>
      <c r="L44" s="235" t="s">
        <v>24</v>
      </c>
      <c r="M44" s="11">
        <v>1</v>
      </c>
      <c r="N44" s="11">
        <v>1</v>
      </c>
      <c r="O44" s="11">
        <v>1</v>
      </c>
      <c r="P44" s="11">
        <v>1</v>
      </c>
      <c r="Q44" s="59">
        <f>+SUM(M44:M44)*K44</f>
        <v>0.3</v>
      </c>
      <c r="R44" s="59">
        <f t="shared" si="6"/>
        <v>0.3</v>
      </c>
      <c r="S44" s="59">
        <f t="shared" si="4"/>
        <v>0.3</v>
      </c>
      <c r="T44" s="59">
        <f>+SUM(P44:P44)*K44</f>
        <v>0.3</v>
      </c>
      <c r="U44" s="6">
        <f t="shared" si="3"/>
        <v>0.3</v>
      </c>
      <c r="V44" s="896"/>
      <c r="W44" s="896"/>
      <c r="X44" s="896"/>
      <c r="Y44" s="896"/>
      <c r="Z44" s="921"/>
      <c r="AA44" s="448"/>
      <c r="AB44" s="903"/>
      <c r="AC44" s="624"/>
    </row>
    <row r="45" spans="1:29" ht="33.6" customHeight="1" x14ac:dyDescent="0.2">
      <c r="A45" s="867"/>
      <c r="B45" s="868"/>
      <c r="C45" s="923"/>
      <c r="D45" s="872"/>
      <c r="E45" s="873"/>
      <c r="F45" s="875"/>
      <c r="G45" s="878"/>
      <c r="H45" s="880"/>
      <c r="I45" s="880"/>
      <c r="J45" s="894" t="s">
        <v>599</v>
      </c>
      <c r="K45" s="232">
        <v>0.4</v>
      </c>
      <c r="L45" s="233" t="s">
        <v>23</v>
      </c>
      <c r="M45" s="6">
        <v>0.1</v>
      </c>
      <c r="N45" s="6">
        <v>0.4</v>
      </c>
      <c r="O45" s="6">
        <v>0.7</v>
      </c>
      <c r="P45" s="6">
        <v>1</v>
      </c>
      <c r="Q45" s="6">
        <f>(SUM(M45:M45)*K45)</f>
        <v>4.0000000000000008E-2</v>
      </c>
      <c r="R45" s="6">
        <f t="shared" si="6"/>
        <v>0.16000000000000003</v>
      </c>
      <c r="S45" s="6">
        <f t="shared" si="4"/>
        <v>0.27999999999999997</v>
      </c>
      <c r="T45" s="6">
        <f t="shared" si="2"/>
        <v>0.4</v>
      </c>
      <c r="U45" s="6">
        <f t="shared" si="3"/>
        <v>0.4</v>
      </c>
      <c r="V45" s="896"/>
      <c r="W45" s="896"/>
      <c r="X45" s="896"/>
      <c r="Y45" s="896"/>
      <c r="Z45" s="921"/>
      <c r="AA45" s="448"/>
      <c r="AB45" s="903"/>
      <c r="AC45" s="624"/>
    </row>
    <row r="46" spans="1:29" ht="51.6" customHeight="1" x14ac:dyDescent="0.2">
      <c r="A46" s="867"/>
      <c r="B46" s="868"/>
      <c r="C46" s="923"/>
      <c r="D46" s="872"/>
      <c r="E46" s="873"/>
      <c r="F46" s="875"/>
      <c r="G46" s="878"/>
      <c r="H46" s="880"/>
      <c r="I46" s="880"/>
      <c r="J46" s="894"/>
      <c r="K46" s="234">
        <v>0.4</v>
      </c>
      <c r="L46" s="235" t="s">
        <v>24</v>
      </c>
      <c r="M46" s="11">
        <v>0</v>
      </c>
      <c r="N46" s="11">
        <v>0.1</v>
      </c>
      <c r="O46" s="11">
        <v>1</v>
      </c>
      <c r="P46" s="11">
        <v>1</v>
      </c>
      <c r="Q46" s="59">
        <f>+SUM(M46:M46)*K46</f>
        <v>0</v>
      </c>
      <c r="R46" s="59">
        <f t="shared" si="6"/>
        <v>4.0000000000000008E-2</v>
      </c>
      <c r="S46" s="59">
        <f t="shared" si="4"/>
        <v>0.4</v>
      </c>
      <c r="T46" s="59">
        <f t="shared" si="2"/>
        <v>0.4</v>
      </c>
      <c r="U46" s="6">
        <f t="shared" si="3"/>
        <v>0.4</v>
      </c>
      <c r="V46" s="896"/>
      <c r="W46" s="896"/>
      <c r="X46" s="896"/>
      <c r="Y46" s="896"/>
      <c r="Z46" s="921"/>
      <c r="AA46" s="448"/>
      <c r="AB46" s="903"/>
      <c r="AC46" s="624"/>
    </row>
    <row r="47" spans="1:29" ht="32.450000000000003" customHeight="1" x14ac:dyDescent="0.2">
      <c r="A47" s="867"/>
      <c r="B47" s="868"/>
      <c r="C47" s="923"/>
      <c r="D47" s="872"/>
      <c r="E47" s="873"/>
      <c r="F47" s="875"/>
      <c r="G47" s="878"/>
      <c r="H47" s="880"/>
      <c r="I47" s="880"/>
      <c r="J47" s="894" t="s">
        <v>600</v>
      </c>
      <c r="K47" s="232">
        <v>0.3</v>
      </c>
      <c r="L47" s="233" t="s">
        <v>23</v>
      </c>
      <c r="M47" s="6">
        <v>0</v>
      </c>
      <c r="N47" s="6">
        <v>0</v>
      </c>
      <c r="O47" s="6">
        <v>0.5</v>
      </c>
      <c r="P47" s="6">
        <v>1</v>
      </c>
      <c r="Q47" s="6">
        <f>(SUM(M47:M47)*K47)</f>
        <v>0</v>
      </c>
      <c r="R47" s="6">
        <f t="shared" si="6"/>
        <v>0</v>
      </c>
      <c r="S47" s="6">
        <f t="shared" si="4"/>
        <v>0.15</v>
      </c>
      <c r="T47" s="6">
        <f t="shared" si="2"/>
        <v>0.3</v>
      </c>
      <c r="U47" s="6">
        <f t="shared" si="3"/>
        <v>0.3</v>
      </c>
      <c r="V47" s="896"/>
      <c r="W47" s="896"/>
      <c r="X47" s="896"/>
      <c r="Y47" s="896"/>
      <c r="Z47" s="921"/>
      <c r="AA47" s="448"/>
      <c r="AB47" s="903"/>
      <c r="AC47" s="624"/>
    </row>
    <row r="48" spans="1:29" ht="31.15" customHeight="1" x14ac:dyDescent="0.2">
      <c r="A48" s="867"/>
      <c r="B48" s="868"/>
      <c r="C48" s="923"/>
      <c r="D48" s="872"/>
      <c r="E48" s="873"/>
      <c r="F48" s="875"/>
      <c r="G48" s="878"/>
      <c r="H48" s="880"/>
      <c r="I48" s="880"/>
      <c r="J48" s="894"/>
      <c r="K48" s="234">
        <v>0.3</v>
      </c>
      <c r="L48" s="235" t="s">
        <v>24</v>
      </c>
      <c r="M48" s="11">
        <v>0</v>
      </c>
      <c r="N48" s="11">
        <v>0</v>
      </c>
      <c r="O48" s="11">
        <v>0.2</v>
      </c>
      <c r="P48" s="205">
        <f>5/9</f>
        <v>0.55555555555555558</v>
      </c>
      <c r="Q48" s="59">
        <f>+SUM(M48:M48)*K48</f>
        <v>0</v>
      </c>
      <c r="R48" s="59">
        <f t="shared" si="6"/>
        <v>0</v>
      </c>
      <c r="S48" s="59">
        <f t="shared" si="4"/>
        <v>0.06</v>
      </c>
      <c r="T48" s="59">
        <f t="shared" si="2"/>
        <v>0.16666666666666666</v>
      </c>
      <c r="U48" s="6">
        <f t="shared" si="3"/>
        <v>0.16666666666666666</v>
      </c>
      <c r="V48" s="897"/>
      <c r="W48" s="897"/>
      <c r="X48" s="897"/>
      <c r="Y48" s="897"/>
      <c r="Z48" s="921"/>
      <c r="AA48" s="449"/>
      <c r="AB48" s="903"/>
      <c r="AC48" s="624"/>
    </row>
    <row r="49" spans="1:29" ht="36.6" customHeight="1" x14ac:dyDescent="0.2">
      <c r="A49" s="867"/>
      <c r="B49" s="868"/>
      <c r="C49" s="923"/>
      <c r="D49" s="924" t="s">
        <v>601</v>
      </c>
      <c r="E49" s="873" t="s">
        <v>602</v>
      </c>
      <c r="F49" s="874">
        <v>78</v>
      </c>
      <c r="G49" s="925" t="s">
        <v>603</v>
      </c>
      <c r="H49" s="880" t="s">
        <v>604</v>
      </c>
      <c r="I49" s="881">
        <f>+MAX(V49:Y52)</f>
        <v>0.63</v>
      </c>
      <c r="J49" s="894" t="s">
        <v>605</v>
      </c>
      <c r="K49" s="232">
        <v>0.7</v>
      </c>
      <c r="L49" s="233" t="s">
        <v>23</v>
      </c>
      <c r="M49" s="6">
        <v>0.25</v>
      </c>
      <c r="N49" s="6">
        <v>0.5</v>
      </c>
      <c r="O49" s="6">
        <v>0.75</v>
      </c>
      <c r="P49" s="6">
        <v>1</v>
      </c>
      <c r="Q49" s="6">
        <f>(SUM(M49:M49)*K49)</f>
        <v>0.17499999999999999</v>
      </c>
      <c r="R49" s="6">
        <f t="shared" si="6"/>
        <v>0.35</v>
      </c>
      <c r="S49" s="6">
        <f t="shared" si="4"/>
        <v>0.52499999999999991</v>
      </c>
      <c r="T49" s="6">
        <f t="shared" si="2"/>
        <v>0.7</v>
      </c>
      <c r="U49" s="6">
        <f t="shared" si="3"/>
        <v>0.7</v>
      </c>
      <c r="V49" s="895">
        <f>+Q50+Q52</f>
        <v>0.17499999999999999</v>
      </c>
      <c r="W49" s="895">
        <f>+R50+R52</f>
        <v>0.27999999999999997</v>
      </c>
      <c r="X49" s="895">
        <f>+S50+S52</f>
        <v>0.42</v>
      </c>
      <c r="Y49" s="895">
        <f>+T50+T52</f>
        <v>0.63</v>
      </c>
      <c r="Z49" s="921"/>
      <c r="AA49" s="453" t="s">
        <v>606</v>
      </c>
      <c r="AB49" s="903"/>
      <c r="AC49" s="624"/>
    </row>
    <row r="50" spans="1:29" ht="25.9" customHeight="1" x14ac:dyDescent="0.2">
      <c r="A50" s="867"/>
      <c r="B50" s="868"/>
      <c r="C50" s="923"/>
      <c r="D50" s="924"/>
      <c r="E50" s="873"/>
      <c r="F50" s="875"/>
      <c r="G50" s="926"/>
      <c r="H50" s="880"/>
      <c r="I50" s="880"/>
      <c r="J50" s="894"/>
      <c r="K50" s="234">
        <v>0.7</v>
      </c>
      <c r="L50" s="235" t="s">
        <v>24</v>
      </c>
      <c r="M50" s="11">
        <v>0.25</v>
      </c>
      <c r="N50" s="11">
        <v>0.4</v>
      </c>
      <c r="O50" s="11">
        <v>0.6</v>
      </c>
      <c r="P50" s="205">
        <v>0.9</v>
      </c>
      <c r="Q50" s="59">
        <f>+SUM(M50:M50)*K50</f>
        <v>0.17499999999999999</v>
      </c>
      <c r="R50" s="59">
        <f t="shared" si="6"/>
        <v>0.27999999999999997</v>
      </c>
      <c r="S50" s="59">
        <f t="shared" si="4"/>
        <v>0.42</v>
      </c>
      <c r="T50" s="59">
        <f t="shared" si="2"/>
        <v>0.63</v>
      </c>
      <c r="U50" s="6">
        <f t="shared" si="3"/>
        <v>0.63</v>
      </c>
      <c r="V50" s="896"/>
      <c r="W50" s="896"/>
      <c r="X50" s="896"/>
      <c r="Y50" s="896"/>
      <c r="Z50" s="921"/>
      <c r="AA50" s="448"/>
      <c r="AB50" s="903"/>
      <c r="AC50" s="624"/>
    </row>
    <row r="51" spans="1:29" ht="49.9" customHeight="1" x14ac:dyDescent="0.2">
      <c r="A51" s="867"/>
      <c r="B51" s="868"/>
      <c r="C51" s="923"/>
      <c r="D51" s="924"/>
      <c r="E51" s="873"/>
      <c r="F51" s="875"/>
      <c r="G51" s="926"/>
      <c r="H51" s="880"/>
      <c r="I51" s="880"/>
      <c r="J51" s="894" t="s">
        <v>1172</v>
      </c>
      <c r="K51" s="232">
        <v>0.3</v>
      </c>
      <c r="L51" s="233" t="s">
        <v>23</v>
      </c>
      <c r="M51" s="6">
        <v>0</v>
      </c>
      <c r="N51" s="6">
        <v>0</v>
      </c>
      <c r="O51" s="6">
        <v>0</v>
      </c>
      <c r="P51" s="6">
        <v>1</v>
      </c>
      <c r="Q51" s="6">
        <f>(SUM(M51:M51)*K51)</f>
        <v>0</v>
      </c>
      <c r="R51" s="6">
        <v>0</v>
      </c>
      <c r="S51" s="6">
        <f t="shared" si="4"/>
        <v>0</v>
      </c>
      <c r="T51" s="6">
        <f t="shared" si="2"/>
        <v>0.3</v>
      </c>
      <c r="U51" s="6">
        <f t="shared" si="3"/>
        <v>0.3</v>
      </c>
      <c r="V51" s="896"/>
      <c r="W51" s="896"/>
      <c r="X51" s="896"/>
      <c r="Y51" s="896"/>
      <c r="Z51" s="921"/>
      <c r="AA51" s="448"/>
      <c r="AB51" s="903"/>
      <c r="AC51" s="624"/>
    </row>
    <row r="52" spans="1:29" ht="37.9" customHeight="1" x14ac:dyDescent="0.2">
      <c r="A52" s="867"/>
      <c r="B52" s="868"/>
      <c r="C52" s="923"/>
      <c r="D52" s="924"/>
      <c r="E52" s="873"/>
      <c r="F52" s="875"/>
      <c r="G52" s="926"/>
      <c r="H52" s="880"/>
      <c r="I52" s="880"/>
      <c r="J52" s="894"/>
      <c r="K52" s="234">
        <v>0.3</v>
      </c>
      <c r="L52" s="235" t="s">
        <v>24</v>
      </c>
      <c r="M52" s="11">
        <v>0</v>
      </c>
      <c r="N52" s="11">
        <v>0</v>
      </c>
      <c r="O52" s="11">
        <v>0</v>
      </c>
      <c r="P52" s="11">
        <v>0</v>
      </c>
      <c r="Q52" s="59">
        <f>+SUM(M52:M52)*K52</f>
        <v>0</v>
      </c>
      <c r="R52" s="59">
        <f t="shared" ref="R52:R63" si="7">+SUM(N52:N52)*K52</f>
        <v>0</v>
      </c>
      <c r="S52" s="59">
        <f t="shared" si="4"/>
        <v>0</v>
      </c>
      <c r="T52" s="59">
        <f t="shared" si="2"/>
        <v>0</v>
      </c>
      <c r="U52" s="6">
        <f t="shared" si="3"/>
        <v>0</v>
      </c>
      <c r="V52" s="897"/>
      <c r="W52" s="897"/>
      <c r="X52" s="897"/>
      <c r="Y52" s="897"/>
      <c r="Z52" s="921"/>
      <c r="AA52" s="449"/>
      <c r="AB52" s="903"/>
      <c r="AC52" s="624"/>
    </row>
    <row r="53" spans="1:29" ht="49.9" customHeight="1" x14ac:dyDescent="0.2">
      <c r="A53" s="867"/>
      <c r="B53" s="868"/>
      <c r="C53" s="923" t="s">
        <v>607</v>
      </c>
      <c r="D53" s="872" t="s">
        <v>608</v>
      </c>
      <c r="E53" s="931" t="s">
        <v>609</v>
      </c>
      <c r="F53" s="645">
        <v>79</v>
      </c>
      <c r="G53" s="932" t="s">
        <v>610</v>
      </c>
      <c r="H53" s="931" t="s">
        <v>611</v>
      </c>
      <c r="I53" s="934">
        <f>+MAX(V53:Y58)</f>
        <v>0.65</v>
      </c>
      <c r="J53" s="894" t="s">
        <v>612</v>
      </c>
      <c r="K53" s="232">
        <v>0.3</v>
      </c>
      <c r="L53" s="233" t="s">
        <v>23</v>
      </c>
      <c r="M53" s="6">
        <v>1</v>
      </c>
      <c r="N53" s="6">
        <v>1</v>
      </c>
      <c r="O53" s="6">
        <v>1</v>
      </c>
      <c r="P53" s="6">
        <v>1</v>
      </c>
      <c r="Q53" s="6">
        <f>(SUM(M53:M53)*K53)</f>
        <v>0.3</v>
      </c>
      <c r="R53" s="6">
        <f t="shared" si="7"/>
        <v>0.3</v>
      </c>
      <c r="S53" s="6">
        <f t="shared" si="4"/>
        <v>0.3</v>
      </c>
      <c r="T53" s="6">
        <f t="shared" si="2"/>
        <v>0.3</v>
      </c>
      <c r="U53" s="6">
        <f t="shared" si="3"/>
        <v>0.3</v>
      </c>
      <c r="V53" s="895">
        <f>+Q54+Q56+Q58</f>
        <v>0.18</v>
      </c>
      <c r="W53" s="895">
        <f>+R54+R56+R58</f>
        <v>0.48</v>
      </c>
      <c r="X53" s="895">
        <f>+S54+S56+S58</f>
        <v>0.6</v>
      </c>
      <c r="Y53" s="895">
        <f>+T54+T56+T58</f>
        <v>0.65</v>
      </c>
      <c r="Z53" s="921"/>
      <c r="AA53" s="453" t="s">
        <v>559</v>
      </c>
      <c r="AB53" s="903"/>
      <c r="AC53" s="624"/>
    </row>
    <row r="54" spans="1:29" ht="41.45" customHeight="1" x14ac:dyDescent="0.2">
      <c r="A54" s="867"/>
      <c r="B54" s="868"/>
      <c r="C54" s="923"/>
      <c r="D54" s="872"/>
      <c r="E54" s="931"/>
      <c r="F54" s="646"/>
      <c r="G54" s="933"/>
      <c r="H54" s="931"/>
      <c r="I54" s="931"/>
      <c r="J54" s="894"/>
      <c r="K54" s="234">
        <v>0.3</v>
      </c>
      <c r="L54" s="235" t="s">
        <v>24</v>
      </c>
      <c r="M54" s="11">
        <v>0.6</v>
      </c>
      <c r="N54" s="11">
        <v>1</v>
      </c>
      <c r="O54" s="11">
        <v>1</v>
      </c>
      <c r="P54" s="11">
        <v>1</v>
      </c>
      <c r="Q54" s="59">
        <f>+SUM(M54:M54)*K54</f>
        <v>0.18</v>
      </c>
      <c r="R54" s="59">
        <f t="shared" si="7"/>
        <v>0.3</v>
      </c>
      <c r="S54" s="59">
        <f t="shared" si="4"/>
        <v>0.3</v>
      </c>
      <c r="T54" s="59">
        <f t="shared" si="2"/>
        <v>0.3</v>
      </c>
      <c r="U54" s="6">
        <f t="shared" si="3"/>
        <v>0.3</v>
      </c>
      <c r="V54" s="896"/>
      <c r="W54" s="896"/>
      <c r="X54" s="896"/>
      <c r="Y54" s="896"/>
      <c r="Z54" s="921"/>
      <c r="AA54" s="448"/>
      <c r="AB54" s="903"/>
      <c r="AC54" s="624"/>
    </row>
    <row r="55" spans="1:29" ht="43.9" customHeight="1" x14ac:dyDescent="0.2">
      <c r="A55" s="867"/>
      <c r="B55" s="868"/>
      <c r="C55" s="923"/>
      <c r="D55" s="872"/>
      <c r="E55" s="931"/>
      <c r="F55" s="646"/>
      <c r="G55" s="933"/>
      <c r="H55" s="931"/>
      <c r="I55" s="931"/>
      <c r="J55" s="894" t="s">
        <v>613</v>
      </c>
      <c r="K55" s="232">
        <v>0.2</v>
      </c>
      <c r="L55" s="233" t="s">
        <v>23</v>
      </c>
      <c r="M55" s="6">
        <v>0</v>
      </c>
      <c r="N55" s="6">
        <v>1</v>
      </c>
      <c r="O55" s="6">
        <v>1</v>
      </c>
      <c r="P55" s="6">
        <v>1</v>
      </c>
      <c r="Q55" s="6">
        <f>(SUM(M55:M55)*K55)</f>
        <v>0</v>
      </c>
      <c r="R55" s="6">
        <f t="shared" si="7"/>
        <v>0.2</v>
      </c>
      <c r="S55" s="6">
        <f t="shared" si="4"/>
        <v>0.2</v>
      </c>
      <c r="T55" s="6">
        <f t="shared" si="2"/>
        <v>0.2</v>
      </c>
      <c r="U55" s="6">
        <f t="shared" si="3"/>
        <v>0.2</v>
      </c>
      <c r="V55" s="896"/>
      <c r="W55" s="896"/>
      <c r="X55" s="896"/>
      <c r="Y55" s="896"/>
      <c r="Z55" s="921"/>
      <c r="AA55" s="448"/>
      <c r="AB55" s="903"/>
      <c r="AC55" s="624"/>
    </row>
    <row r="56" spans="1:29" ht="76.5" customHeight="1" x14ac:dyDescent="0.2">
      <c r="A56" s="867"/>
      <c r="B56" s="868"/>
      <c r="C56" s="923"/>
      <c r="D56" s="872"/>
      <c r="E56" s="931"/>
      <c r="F56" s="646"/>
      <c r="G56" s="933"/>
      <c r="H56" s="931"/>
      <c r="I56" s="931"/>
      <c r="J56" s="894"/>
      <c r="K56" s="234">
        <v>0.2</v>
      </c>
      <c r="L56" s="235" t="s">
        <v>24</v>
      </c>
      <c r="M56" s="11">
        <v>0</v>
      </c>
      <c r="N56" s="11">
        <v>0.9</v>
      </c>
      <c r="O56" s="11">
        <v>1</v>
      </c>
      <c r="P56" s="11">
        <v>1</v>
      </c>
      <c r="Q56" s="59">
        <f>+SUM(M56:M56)*K56</f>
        <v>0</v>
      </c>
      <c r="R56" s="59">
        <f t="shared" si="7"/>
        <v>0.18000000000000002</v>
      </c>
      <c r="S56" s="59">
        <f t="shared" si="4"/>
        <v>0.2</v>
      </c>
      <c r="T56" s="59">
        <f t="shared" si="2"/>
        <v>0.2</v>
      </c>
      <c r="U56" s="6">
        <f t="shared" si="3"/>
        <v>0.2</v>
      </c>
      <c r="V56" s="896"/>
      <c r="W56" s="896"/>
      <c r="X56" s="896"/>
      <c r="Y56" s="896"/>
      <c r="Z56" s="921"/>
      <c r="AA56" s="448"/>
      <c r="AB56" s="903"/>
      <c r="AC56" s="624"/>
    </row>
    <row r="57" spans="1:29" ht="49.9" customHeight="1" x14ac:dyDescent="0.2">
      <c r="A57" s="867"/>
      <c r="B57" s="868"/>
      <c r="C57" s="923"/>
      <c r="D57" s="872"/>
      <c r="E57" s="931"/>
      <c r="F57" s="646"/>
      <c r="G57" s="933"/>
      <c r="H57" s="931"/>
      <c r="I57" s="931"/>
      <c r="J57" s="894" t="s">
        <v>614</v>
      </c>
      <c r="K57" s="232">
        <v>0.5</v>
      </c>
      <c r="L57" s="233" t="s">
        <v>23</v>
      </c>
      <c r="M57" s="6">
        <v>0</v>
      </c>
      <c r="N57" s="6">
        <v>0</v>
      </c>
      <c r="O57" s="6">
        <v>1</v>
      </c>
      <c r="P57" s="6">
        <v>1</v>
      </c>
      <c r="Q57" s="6">
        <f>(SUM(M57:M57)*K57)</f>
        <v>0</v>
      </c>
      <c r="R57" s="6">
        <f t="shared" si="7"/>
        <v>0</v>
      </c>
      <c r="S57" s="6">
        <f t="shared" si="4"/>
        <v>0.5</v>
      </c>
      <c r="T57" s="6">
        <f t="shared" si="2"/>
        <v>0.5</v>
      </c>
      <c r="U57" s="6">
        <f t="shared" si="3"/>
        <v>0.5</v>
      </c>
      <c r="V57" s="896"/>
      <c r="W57" s="896"/>
      <c r="X57" s="896"/>
      <c r="Y57" s="896"/>
      <c r="Z57" s="921"/>
      <c r="AA57" s="448"/>
      <c r="AB57" s="903"/>
      <c r="AC57" s="624"/>
    </row>
    <row r="58" spans="1:29" ht="30" customHeight="1" x14ac:dyDescent="0.2">
      <c r="A58" s="867"/>
      <c r="B58" s="868"/>
      <c r="C58" s="923"/>
      <c r="D58" s="872"/>
      <c r="E58" s="931"/>
      <c r="F58" s="646"/>
      <c r="G58" s="933"/>
      <c r="H58" s="931"/>
      <c r="I58" s="931"/>
      <c r="J58" s="894"/>
      <c r="K58" s="234">
        <v>0.5</v>
      </c>
      <c r="L58" s="235" t="s">
        <v>24</v>
      </c>
      <c r="M58" s="11">
        <v>0</v>
      </c>
      <c r="N58" s="11">
        <v>0</v>
      </c>
      <c r="O58" s="11">
        <v>0.2</v>
      </c>
      <c r="P58" s="11">
        <v>0.3</v>
      </c>
      <c r="Q58" s="59">
        <f>+SUM(M58:M58)*K58</f>
        <v>0</v>
      </c>
      <c r="R58" s="59">
        <f t="shared" si="7"/>
        <v>0</v>
      </c>
      <c r="S58" s="59">
        <f t="shared" si="4"/>
        <v>0.1</v>
      </c>
      <c r="T58" s="59">
        <f t="shared" si="2"/>
        <v>0.15</v>
      </c>
      <c r="U58" s="6">
        <f t="shared" si="3"/>
        <v>0.15</v>
      </c>
      <c r="V58" s="897"/>
      <c r="W58" s="897"/>
      <c r="X58" s="897"/>
      <c r="Y58" s="897"/>
      <c r="Z58" s="921"/>
      <c r="AA58" s="448"/>
      <c r="AB58" s="903"/>
      <c r="AC58" s="624"/>
    </row>
    <row r="59" spans="1:29" ht="43.9" customHeight="1" x14ac:dyDescent="0.2">
      <c r="A59" s="867"/>
      <c r="B59" s="868"/>
      <c r="C59" s="923" t="s">
        <v>615</v>
      </c>
      <c r="D59" s="872" t="s">
        <v>616</v>
      </c>
      <c r="E59" s="872" t="s">
        <v>617</v>
      </c>
      <c r="F59" s="891">
        <v>80</v>
      </c>
      <c r="G59" s="927" t="s">
        <v>618</v>
      </c>
      <c r="H59" s="930" t="s">
        <v>619</v>
      </c>
      <c r="I59" s="930">
        <f>+MAX(V59:Y64)</f>
        <v>0.99199999999999999</v>
      </c>
      <c r="J59" s="894" t="s">
        <v>620</v>
      </c>
      <c r="K59" s="232">
        <v>0.3</v>
      </c>
      <c r="L59" s="233" t="s">
        <v>23</v>
      </c>
      <c r="M59" s="6">
        <v>0</v>
      </c>
      <c r="N59" s="6">
        <v>1</v>
      </c>
      <c r="O59" s="6">
        <v>1</v>
      </c>
      <c r="P59" s="6">
        <v>1</v>
      </c>
      <c r="Q59" s="6">
        <f>(SUM(M59:M59)*K59)</f>
        <v>0</v>
      </c>
      <c r="R59" s="6">
        <f t="shared" si="7"/>
        <v>0.3</v>
      </c>
      <c r="S59" s="6">
        <f t="shared" si="4"/>
        <v>0.3</v>
      </c>
      <c r="T59" s="6">
        <f t="shared" si="2"/>
        <v>0.3</v>
      </c>
      <c r="U59" s="6">
        <f t="shared" si="3"/>
        <v>0.3</v>
      </c>
      <c r="V59" s="895">
        <f>+Q60+Q62+Q64</f>
        <v>0</v>
      </c>
      <c r="W59" s="895">
        <f>+R60+R62+R64</f>
        <v>0.6</v>
      </c>
      <c r="X59" s="895">
        <f>+S60+S62+S64</f>
        <v>0.76</v>
      </c>
      <c r="Y59" s="895">
        <f>+T60+T62+T64</f>
        <v>0.99199999999999999</v>
      </c>
      <c r="Z59" s="921"/>
      <c r="AA59" s="448"/>
      <c r="AB59" s="903"/>
      <c r="AC59" s="624"/>
    </row>
    <row r="60" spans="1:29" ht="56.45" customHeight="1" x14ac:dyDescent="0.2">
      <c r="A60" s="867"/>
      <c r="B60" s="868"/>
      <c r="C60" s="923"/>
      <c r="D60" s="872"/>
      <c r="E60" s="872"/>
      <c r="F60" s="892"/>
      <c r="G60" s="928"/>
      <c r="H60" s="930"/>
      <c r="I60" s="930"/>
      <c r="J60" s="894"/>
      <c r="K60" s="234">
        <v>0.3</v>
      </c>
      <c r="L60" s="235" t="s">
        <v>24</v>
      </c>
      <c r="M60" s="11">
        <v>0</v>
      </c>
      <c r="N60" s="11">
        <v>1</v>
      </c>
      <c r="O60" s="11">
        <v>1</v>
      </c>
      <c r="P60" s="11">
        <v>1</v>
      </c>
      <c r="Q60" s="59">
        <f>+SUM(M60:M60)*K60</f>
        <v>0</v>
      </c>
      <c r="R60" s="59">
        <f t="shared" si="7"/>
        <v>0.3</v>
      </c>
      <c r="S60" s="59">
        <f t="shared" si="4"/>
        <v>0.3</v>
      </c>
      <c r="T60" s="59">
        <f t="shared" si="2"/>
        <v>0.3</v>
      </c>
      <c r="U60" s="6">
        <f t="shared" si="3"/>
        <v>0.3</v>
      </c>
      <c r="V60" s="896"/>
      <c r="W60" s="896"/>
      <c r="X60" s="896"/>
      <c r="Y60" s="896"/>
      <c r="Z60" s="921"/>
      <c r="AA60" s="448"/>
      <c r="AB60" s="903"/>
      <c r="AC60" s="624"/>
    </row>
    <row r="61" spans="1:29" ht="34.9" customHeight="1" x14ac:dyDescent="0.2">
      <c r="A61" s="867"/>
      <c r="B61" s="868"/>
      <c r="C61" s="923"/>
      <c r="D61" s="872"/>
      <c r="E61" s="872"/>
      <c r="F61" s="892"/>
      <c r="G61" s="928"/>
      <c r="H61" s="930"/>
      <c r="I61" s="930"/>
      <c r="J61" s="894" t="s">
        <v>621</v>
      </c>
      <c r="K61" s="232">
        <v>0.3</v>
      </c>
      <c r="L61" s="233" t="s">
        <v>23</v>
      </c>
      <c r="M61" s="6">
        <v>0</v>
      </c>
      <c r="N61" s="6">
        <v>1</v>
      </c>
      <c r="O61" s="6">
        <v>1</v>
      </c>
      <c r="P61" s="6">
        <v>1</v>
      </c>
      <c r="Q61" s="6">
        <f>(SUM(M61:M61)*K61)</f>
        <v>0</v>
      </c>
      <c r="R61" s="6">
        <f t="shared" si="7"/>
        <v>0.3</v>
      </c>
      <c r="S61" s="6">
        <f t="shared" si="4"/>
        <v>0.3</v>
      </c>
      <c r="T61" s="6">
        <f t="shared" si="2"/>
        <v>0.3</v>
      </c>
      <c r="U61" s="6">
        <f t="shared" si="3"/>
        <v>0.3</v>
      </c>
      <c r="V61" s="896"/>
      <c r="W61" s="896"/>
      <c r="X61" s="896"/>
      <c r="Y61" s="896"/>
      <c r="Z61" s="921"/>
      <c r="AA61" s="448"/>
      <c r="AB61" s="903"/>
      <c r="AC61" s="624"/>
    </row>
    <row r="62" spans="1:29" ht="49.9" customHeight="1" x14ac:dyDescent="0.2">
      <c r="A62" s="867"/>
      <c r="B62" s="868"/>
      <c r="C62" s="923"/>
      <c r="D62" s="872"/>
      <c r="E62" s="872"/>
      <c r="F62" s="892"/>
      <c r="G62" s="928"/>
      <c r="H62" s="930"/>
      <c r="I62" s="930"/>
      <c r="J62" s="894"/>
      <c r="K62" s="234">
        <v>0.3</v>
      </c>
      <c r="L62" s="235" t="s">
        <v>24</v>
      </c>
      <c r="M62" s="11">
        <v>0</v>
      </c>
      <c r="N62" s="11">
        <v>1</v>
      </c>
      <c r="O62" s="11">
        <v>1</v>
      </c>
      <c r="P62" s="11">
        <v>1</v>
      </c>
      <c r="Q62" s="59">
        <f>+SUM(M62:M62)*K62</f>
        <v>0</v>
      </c>
      <c r="R62" s="59">
        <f t="shared" si="7"/>
        <v>0.3</v>
      </c>
      <c r="S62" s="59">
        <f>+SUM(O62:O62)*K62</f>
        <v>0.3</v>
      </c>
      <c r="T62" s="59">
        <f t="shared" si="2"/>
        <v>0.3</v>
      </c>
      <c r="U62" s="6">
        <f t="shared" si="3"/>
        <v>0.3</v>
      </c>
      <c r="V62" s="896"/>
      <c r="W62" s="896"/>
      <c r="X62" s="896"/>
      <c r="Y62" s="896"/>
      <c r="Z62" s="921"/>
      <c r="AA62" s="448"/>
      <c r="AB62" s="903"/>
      <c r="AC62" s="624"/>
    </row>
    <row r="63" spans="1:29" ht="57" customHeight="1" x14ac:dyDescent="0.2">
      <c r="A63" s="867"/>
      <c r="B63" s="868"/>
      <c r="C63" s="923"/>
      <c r="D63" s="872"/>
      <c r="E63" s="872"/>
      <c r="F63" s="892"/>
      <c r="G63" s="928"/>
      <c r="H63" s="930"/>
      <c r="I63" s="930"/>
      <c r="J63" s="894" t="s">
        <v>905</v>
      </c>
      <c r="K63" s="232">
        <v>0.4</v>
      </c>
      <c r="L63" s="233" t="s">
        <v>23</v>
      </c>
      <c r="M63" s="6">
        <v>0</v>
      </c>
      <c r="N63" s="6">
        <v>0</v>
      </c>
      <c r="O63" s="6">
        <v>1</v>
      </c>
      <c r="P63" s="6">
        <v>1</v>
      </c>
      <c r="Q63" s="6">
        <f>(SUM(M63:M63)*K63)</f>
        <v>0</v>
      </c>
      <c r="R63" s="6">
        <f t="shared" si="7"/>
        <v>0</v>
      </c>
      <c r="S63" s="6">
        <f>+SUM(O63:O63)*K63</f>
        <v>0.4</v>
      </c>
      <c r="T63" s="6">
        <f t="shared" si="2"/>
        <v>0.4</v>
      </c>
      <c r="U63" s="6">
        <f t="shared" si="3"/>
        <v>0.4</v>
      </c>
      <c r="V63" s="896"/>
      <c r="W63" s="896"/>
      <c r="X63" s="896"/>
      <c r="Y63" s="896"/>
      <c r="Z63" s="921"/>
      <c r="AA63" s="448"/>
      <c r="AB63" s="903"/>
      <c r="AC63" s="624"/>
    </row>
    <row r="64" spans="1:29" ht="31.9" customHeight="1" thickBot="1" x14ac:dyDescent="0.25">
      <c r="A64" s="867"/>
      <c r="B64" s="868"/>
      <c r="C64" s="923"/>
      <c r="D64" s="872"/>
      <c r="E64" s="872"/>
      <c r="F64" s="893"/>
      <c r="G64" s="929"/>
      <c r="H64" s="930"/>
      <c r="I64" s="930"/>
      <c r="J64" s="894"/>
      <c r="K64" s="234">
        <v>0.4</v>
      </c>
      <c r="L64" s="235" t="s">
        <v>24</v>
      </c>
      <c r="M64" s="11">
        <v>0</v>
      </c>
      <c r="N64" s="11">
        <v>0</v>
      </c>
      <c r="O64" s="11">
        <v>0.4</v>
      </c>
      <c r="P64" s="11">
        <v>0.98</v>
      </c>
      <c r="Q64" s="75">
        <f>+SUM(M64:M64)*K64</f>
        <v>0</v>
      </c>
      <c r="R64" s="75">
        <f>+SUM(N64:N64)*K64</f>
        <v>0</v>
      </c>
      <c r="S64" s="75">
        <f>+SUM(O64:O64)*K64</f>
        <v>0.16000000000000003</v>
      </c>
      <c r="T64" s="75">
        <f t="shared" si="2"/>
        <v>0.39200000000000002</v>
      </c>
      <c r="U64" s="51">
        <f t="shared" si="3"/>
        <v>0.39200000000000002</v>
      </c>
      <c r="V64" s="897"/>
      <c r="W64" s="897"/>
      <c r="X64" s="897"/>
      <c r="Y64" s="897"/>
      <c r="Z64" s="922"/>
      <c r="AA64" s="449"/>
      <c r="AB64" s="904"/>
      <c r="AC64" s="625"/>
    </row>
    <row r="65" spans="1:26" ht="15" x14ac:dyDescent="0.2">
      <c r="A65" s="1"/>
      <c r="B65" s="2"/>
      <c r="C65" s="2"/>
      <c r="D65" s="2"/>
      <c r="E65" s="3"/>
      <c r="F65" s="385"/>
      <c r="G65" s="3"/>
      <c r="H65" s="241"/>
      <c r="I65" s="386"/>
      <c r="J65" s="242"/>
      <c r="K65" s="243"/>
      <c r="L65" s="243"/>
      <c r="M65" s="3"/>
      <c r="N65" s="2"/>
      <c r="O65" s="2"/>
      <c r="P65" s="2"/>
      <c r="Q65" s="244">
        <f>+((SUMIF($L$3:$L$64,"P",Q$3:Q$64)))/10</f>
        <v>0.19425000000000001</v>
      </c>
      <c r="R65" s="245">
        <f>+((SUMIF($L$3:$L$64,"P",R$3:R$64)))/10</f>
        <v>0.48575000000000002</v>
      </c>
      <c r="S65" s="245">
        <f>+((SUMIF($L$3:$L$64,"P",S$3:S$64)))/10</f>
        <v>0.76349999999999996</v>
      </c>
      <c r="T65" s="245">
        <f>+((SUMIF($L$3:$L$64,"P",T$3:T$64)))/10</f>
        <v>1.0000000000000002</v>
      </c>
      <c r="U65" s="246">
        <f>+((SUMIF($L$3:$L$64,"P",U$3:U$64)))/10</f>
        <v>1.0000000000000002</v>
      </c>
      <c r="V65" s="247"/>
      <c r="W65" s="53"/>
      <c r="X65" s="53"/>
      <c r="Y65" s="53"/>
      <c r="Z65" s="53"/>
    </row>
    <row r="66" spans="1:26" thickBot="1" x14ac:dyDescent="0.25">
      <c r="A66" s="1"/>
      <c r="B66" s="2"/>
      <c r="C66" s="2"/>
      <c r="D66" s="2"/>
      <c r="E66" s="3"/>
      <c r="F66" s="385"/>
      <c r="G66" s="3"/>
      <c r="H66" s="241"/>
      <c r="I66" s="241"/>
      <c r="J66" s="242"/>
      <c r="K66" s="243"/>
      <c r="L66" s="243"/>
      <c r="M66" s="3"/>
      <c r="N66" s="2"/>
      <c r="O66" s="2"/>
      <c r="P66" s="2"/>
      <c r="Q66" s="248">
        <f>+((SUMIF($L$3:$L$64,"E",Q$3:Q$64)))/10</f>
        <v>0.145125</v>
      </c>
      <c r="R66" s="249">
        <f>+((SUMIF($L$3:$L$64,"E",R$3:R$64)))/10</f>
        <v>0.40799999999999992</v>
      </c>
      <c r="S66" s="249">
        <f>+((SUMIF($L$3:$L$64,"E",S$3:S$64)))/10</f>
        <v>0.71039999999999981</v>
      </c>
      <c r="T66" s="249">
        <f>+((SUMIF($L$3:$L$64,"E",T$3:T$64)))/10</f>
        <v>0.87401666666666666</v>
      </c>
      <c r="U66" s="250">
        <f>+((SUMIF($L$3:$L$64,"E",U$3:U$64)))/10</f>
        <v>0.87401666666666666</v>
      </c>
      <c r="V66" s="251"/>
      <c r="W66" s="53"/>
      <c r="X66" s="53"/>
      <c r="Y66" s="53"/>
      <c r="Z66" s="53"/>
    </row>
    <row r="67" spans="1:26" thickBot="1" x14ac:dyDescent="0.25">
      <c r="A67" s="1"/>
      <c r="B67" s="2"/>
      <c r="C67" s="2"/>
      <c r="D67" s="2"/>
      <c r="E67" s="3"/>
      <c r="F67" s="385"/>
      <c r="G67" s="3"/>
      <c r="H67" s="241"/>
      <c r="I67" s="241"/>
      <c r="J67" s="242"/>
      <c r="K67" s="243"/>
      <c r="L67" s="243"/>
      <c r="M67" s="3"/>
      <c r="N67" s="2"/>
      <c r="O67" s="2"/>
      <c r="P67" s="2"/>
      <c r="Q67" s="2"/>
      <c r="R67" s="252"/>
      <c r="S67" s="252"/>
      <c r="T67" s="252"/>
      <c r="U67" s="252"/>
      <c r="V67" s="253"/>
      <c r="W67" s="53"/>
      <c r="X67" s="53"/>
      <c r="Y67" s="53"/>
      <c r="Z67" s="53"/>
    </row>
    <row r="68" spans="1:26" thickBot="1" x14ac:dyDescent="0.25">
      <c r="A68" s="1"/>
      <c r="B68" s="2"/>
      <c r="C68" s="2"/>
      <c r="D68" s="2"/>
      <c r="E68" s="3"/>
      <c r="F68" s="3"/>
      <c r="G68" s="3"/>
      <c r="H68" s="241"/>
      <c r="I68" s="241"/>
      <c r="J68" s="242"/>
      <c r="K68" s="243"/>
      <c r="L68" s="243"/>
      <c r="M68" s="3"/>
      <c r="N68" s="2"/>
      <c r="O68" s="2"/>
      <c r="P68" s="2"/>
      <c r="Q68" s="526" t="s">
        <v>280</v>
      </c>
      <c r="R68" s="527"/>
      <c r="S68" s="527"/>
      <c r="T68" s="527"/>
      <c r="U68" s="528"/>
      <c r="V68" s="254"/>
      <c r="W68" s="53"/>
      <c r="X68" s="53"/>
      <c r="Y68" s="53"/>
      <c r="Z68" s="53"/>
    </row>
    <row r="69" spans="1:26" thickBot="1" x14ac:dyDescent="0.25">
      <c r="A69" s="1"/>
      <c r="B69" s="2"/>
      <c r="C69" s="2"/>
      <c r="D69" s="2"/>
      <c r="E69" s="3"/>
      <c r="F69" s="3"/>
      <c r="G69" s="3"/>
      <c r="H69" s="241"/>
      <c r="I69" s="241"/>
      <c r="J69" s="242"/>
      <c r="K69" s="243"/>
      <c r="L69" s="243"/>
      <c r="M69" s="3"/>
      <c r="N69" s="2"/>
      <c r="O69" s="2"/>
      <c r="P69" s="2"/>
      <c r="Q69" s="188">
        <f>+Q66/Q65</f>
        <v>0.74710424710424705</v>
      </c>
      <c r="R69" s="188">
        <f>+R66/R65</f>
        <v>0.83993823983530602</v>
      </c>
      <c r="S69" s="188">
        <f>+S66/S65</f>
        <v>0.93045186640471489</v>
      </c>
      <c r="T69" s="188">
        <f>+T66/T65</f>
        <v>0.87401666666666644</v>
      </c>
      <c r="U69" s="188">
        <f>+U66/U65</f>
        <v>0.87401666666666644</v>
      </c>
      <c r="V69" s="251"/>
      <c r="W69" s="53"/>
      <c r="X69" s="53"/>
      <c r="Y69" s="53"/>
      <c r="Z69" s="53"/>
    </row>
    <row r="70" spans="1:26" ht="26.25" thickBot="1" x14ac:dyDescent="0.25">
      <c r="A70" s="1"/>
      <c r="B70" s="2"/>
      <c r="C70" s="2"/>
      <c r="D70" s="2"/>
      <c r="E70" s="3"/>
      <c r="F70" s="3"/>
      <c r="G70" s="3"/>
      <c r="H70" s="241"/>
      <c r="I70" s="241"/>
      <c r="J70" s="242"/>
      <c r="K70" s="243"/>
      <c r="L70" s="243"/>
      <c r="M70" s="3"/>
      <c r="N70" s="2"/>
      <c r="O70" s="2"/>
      <c r="P70" s="2"/>
      <c r="Q70" s="125" t="str">
        <f>+IF(Q69&gt;0.95,"BIEN",IF(Q69&gt;=0.85,"ACEPTABLE",IF(Q69&lt;0.85,"PARA MEJORAR")))</f>
        <v>PARA MEJORAR</v>
      </c>
      <c r="R70" s="125" t="str">
        <f>+IF(R69&gt;0.95,"BIEN",IF(R69&gt;=0.85,"ACEPTABLE",IF(R69&lt;0.85,"PARA MEJORAR")))</f>
        <v>PARA MEJORAR</v>
      </c>
      <c r="S70" s="125" t="str">
        <f>+IF(S69&gt;0.95,"BIEN",IF(S69&gt;=0.85,"ACEPTABLE",IF(S69&lt;0.85,"PARA MEJORAR")))</f>
        <v>ACEPTABLE</v>
      </c>
      <c r="T70" s="126" t="str">
        <f>+IF(T69&gt;0.95,"BIEN",IF(T69&gt;=0.85,"ACEPTABLE",IF(T69&lt;0.85,"PARA MEJORAR")))</f>
        <v>ACEPTABLE</v>
      </c>
      <c r="U70" s="127" t="str">
        <f>+IF(U69&gt;0.95,"BIEN",IF(U69&gt;=0.85,"ACEPTABLE",IF(U69&lt;0.85,"PARA MEJORAR")))</f>
        <v>ACEPTABLE</v>
      </c>
      <c r="V70" s="255"/>
      <c r="W70" s="53"/>
      <c r="X70" s="53"/>
      <c r="Y70" s="53"/>
      <c r="Z70" s="53"/>
    </row>
    <row r="71" spans="1:26" x14ac:dyDescent="0.2">
      <c r="R71" s="52"/>
      <c r="S71" s="52"/>
      <c r="T71" s="52"/>
      <c r="U71" s="52"/>
      <c r="V71" s="53"/>
      <c r="W71" s="53"/>
      <c r="X71" s="53"/>
      <c r="Y71" s="53"/>
      <c r="Z71" s="53"/>
    </row>
    <row r="72" spans="1:26" ht="26.25" customHeight="1" x14ac:dyDescent="0.2">
      <c r="R72" s="52"/>
      <c r="S72" s="52"/>
      <c r="T72" s="52"/>
      <c r="U72" s="52"/>
      <c r="V72" s="53"/>
      <c r="W72" s="53"/>
      <c r="X72" s="53"/>
      <c r="Y72" s="53"/>
      <c r="Z72" s="53"/>
    </row>
    <row r="73" spans="1:26" x14ac:dyDescent="0.2">
      <c r="R73" s="52"/>
      <c r="S73" s="52"/>
      <c r="T73" s="52"/>
      <c r="U73" s="52"/>
      <c r="V73" s="53"/>
      <c r="W73" s="53"/>
      <c r="X73" s="53"/>
      <c r="Y73" s="53"/>
      <c r="Z73" s="53"/>
    </row>
    <row r="74" spans="1:26" x14ac:dyDescent="0.2">
      <c r="R74" s="52"/>
      <c r="S74" s="52"/>
      <c r="T74" s="52"/>
      <c r="U74" s="52"/>
      <c r="V74" s="53"/>
      <c r="W74" s="53"/>
      <c r="X74" s="53"/>
      <c r="Y74" s="53"/>
      <c r="Z74" s="53"/>
    </row>
    <row r="75" spans="1:26" x14ac:dyDescent="0.2">
      <c r="R75" s="52"/>
      <c r="S75" s="52"/>
      <c r="T75" s="52"/>
      <c r="U75" s="52"/>
      <c r="V75" s="53"/>
      <c r="W75" s="53"/>
      <c r="X75" s="53"/>
      <c r="Y75" s="53"/>
      <c r="Z75" s="53"/>
    </row>
    <row r="76" spans="1:26" x14ac:dyDescent="0.2">
      <c r="R76" s="52"/>
      <c r="S76" s="52"/>
      <c r="T76" s="52"/>
      <c r="U76" s="52"/>
      <c r="V76" s="53"/>
      <c r="W76" s="53"/>
      <c r="X76" s="53"/>
      <c r="Y76" s="53"/>
      <c r="Z76" s="53"/>
    </row>
    <row r="77" spans="1:26" x14ac:dyDescent="0.2">
      <c r="R77" s="52"/>
      <c r="S77" s="52"/>
      <c r="T77" s="52"/>
      <c r="U77" s="52"/>
      <c r="V77" s="53"/>
      <c r="W77" s="53"/>
      <c r="X77" s="53"/>
      <c r="Y77" s="53"/>
      <c r="Z77" s="53"/>
    </row>
    <row r="78" spans="1:26" x14ac:dyDescent="0.2">
      <c r="R78" s="52"/>
      <c r="S78" s="52"/>
      <c r="T78" s="52"/>
      <c r="U78" s="52"/>
      <c r="V78" s="53"/>
      <c r="W78" s="53"/>
      <c r="X78" s="53"/>
      <c r="Y78" s="53"/>
      <c r="Z78" s="53"/>
    </row>
    <row r="79" spans="1:26" x14ac:dyDescent="0.2">
      <c r="R79" s="52"/>
      <c r="S79" s="52"/>
      <c r="T79" s="52"/>
      <c r="U79" s="52"/>
      <c r="V79" s="53"/>
      <c r="W79" s="53"/>
      <c r="X79" s="53"/>
      <c r="Y79" s="53"/>
      <c r="Z79" s="53"/>
    </row>
    <row r="80" spans="1:26" x14ac:dyDescent="0.2">
      <c r="R80" s="52"/>
      <c r="S80" s="52"/>
      <c r="T80" s="52"/>
      <c r="U80" s="52"/>
      <c r="V80" s="53"/>
      <c r="W80" s="53"/>
      <c r="X80" s="53"/>
      <c r="Y80" s="53"/>
      <c r="Z80" s="53"/>
    </row>
    <row r="81" spans="18:26" x14ac:dyDescent="0.2">
      <c r="R81" s="52"/>
      <c r="S81" s="52"/>
      <c r="T81" s="52"/>
      <c r="U81" s="52"/>
      <c r="V81" s="53"/>
      <c r="W81" s="53"/>
      <c r="X81" s="53"/>
      <c r="Y81" s="53"/>
      <c r="Z81" s="53"/>
    </row>
    <row r="82" spans="18:26" x14ac:dyDescent="0.2">
      <c r="R82" s="52"/>
      <c r="S82" s="52"/>
      <c r="T82" s="52"/>
      <c r="U82" s="52"/>
      <c r="V82" s="53"/>
      <c r="W82" s="53"/>
      <c r="X82" s="53"/>
      <c r="Y82" s="53"/>
      <c r="Z82" s="53"/>
    </row>
    <row r="83" spans="18:26" x14ac:dyDescent="0.2">
      <c r="R83" s="52"/>
      <c r="S83" s="52"/>
      <c r="T83" s="52"/>
      <c r="U83" s="52"/>
      <c r="V83" s="53"/>
      <c r="W83" s="53"/>
      <c r="X83" s="53"/>
      <c r="Y83" s="53"/>
      <c r="Z83" s="53"/>
    </row>
    <row r="84" spans="18:26" x14ac:dyDescent="0.2">
      <c r="R84" s="52"/>
      <c r="S84" s="52"/>
      <c r="T84" s="52"/>
      <c r="U84" s="52"/>
      <c r="V84" s="53"/>
      <c r="W84" s="53"/>
      <c r="X84" s="53"/>
      <c r="Y84" s="53"/>
      <c r="Z84" s="53"/>
    </row>
    <row r="85" spans="18:26" x14ac:dyDescent="0.2">
      <c r="R85" s="52"/>
      <c r="S85" s="52"/>
      <c r="T85" s="52"/>
      <c r="U85" s="52"/>
      <c r="V85" s="53"/>
      <c r="W85" s="53"/>
      <c r="X85" s="53"/>
      <c r="Y85" s="53"/>
      <c r="Z85" s="53"/>
    </row>
    <row r="86" spans="18:26" x14ac:dyDescent="0.2">
      <c r="R86" s="52"/>
      <c r="S86" s="52"/>
      <c r="T86" s="52"/>
      <c r="U86" s="52"/>
      <c r="V86" s="53"/>
      <c r="W86" s="53"/>
      <c r="X86" s="53"/>
      <c r="Y86" s="53"/>
      <c r="Z86" s="53"/>
    </row>
    <row r="87" spans="18:26" x14ac:dyDescent="0.2">
      <c r="R87" s="52"/>
      <c r="S87" s="52"/>
      <c r="T87" s="52"/>
      <c r="U87" s="52"/>
      <c r="V87" s="53"/>
      <c r="W87" s="53"/>
      <c r="X87" s="53"/>
      <c r="Y87" s="53"/>
      <c r="Z87" s="53"/>
    </row>
    <row r="88" spans="18:26" x14ac:dyDescent="0.2">
      <c r="R88" s="52"/>
      <c r="S88" s="52"/>
      <c r="T88" s="52"/>
      <c r="U88" s="52"/>
      <c r="V88" s="53"/>
      <c r="W88" s="53"/>
      <c r="X88" s="53"/>
      <c r="Y88" s="53"/>
      <c r="Z88" s="53"/>
    </row>
    <row r="89" spans="18:26" x14ac:dyDescent="0.2">
      <c r="R89" s="52"/>
      <c r="S89" s="52"/>
      <c r="T89" s="52"/>
      <c r="U89" s="52"/>
      <c r="V89" s="53"/>
      <c r="W89" s="53"/>
      <c r="X89" s="53"/>
      <c r="Y89" s="53"/>
      <c r="Z89" s="53"/>
    </row>
    <row r="90" spans="18:26" x14ac:dyDescent="0.2">
      <c r="R90" s="52"/>
      <c r="S90" s="52"/>
      <c r="T90" s="52"/>
      <c r="U90" s="52"/>
      <c r="V90" s="53"/>
      <c r="W90" s="53"/>
      <c r="X90" s="53"/>
      <c r="Y90" s="53"/>
      <c r="Z90" s="53"/>
    </row>
    <row r="91" spans="18:26" x14ac:dyDescent="0.2">
      <c r="R91" s="52"/>
      <c r="S91" s="52"/>
      <c r="T91" s="52"/>
      <c r="U91" s="52"/>
      <c r="V91" s="53"/>
      <c r="W91" s="53"/>
      <c r="X91" s="53"/>
      <c r="Y91" s="53"/>
      <c r="Z91" s="53"/>
    </row>
    <row r="92" spans="18:26" x14ac:dyDescent="0.2">
      <c r="R92" s="52"/>
      <c r="S92" s="52"/>
      <c r="T92" s="52"/>
      <c r="U92" s="52"/>
      <c r="V92" s="53"/>
      <c r="W92" s="53"/>
      <c r="X92" s="53"/>
      <c r="Y92" s="53"/>
      <c r="Z92" s="53"/>
    </row>
    <row r="93" spans="18:26" x14ac:dyDescent="0.2">
      <c r="R93" s="52"/>
      <c r="S93" s="52"/>
      <c r="T93" s="52"/>
      <c r="U93" s="52"/>
      <c r="V93" s="53"/>
      <c r="W93" s="53"/>
      <c r="X93" s="53"/>
      <c r="Y93" s="53"/>
      <c r="Z93" s="53"/>
    </row>
    <row r="94" spans="18:26" x14ac:dyDescent="0.2">
      <c r="R94" s="52"/>
      <c r="S94" s="52"/>
      <c r="T94" s="52"/>
      <c r="U94" s="52"/>
      <c r="V94" s="53"/>
      <c r="W94" s="53"/>
      <c r="X94" s="53"/>
      <c r="Y94" s="53"/>
      <c r="Z94" s="53"/>
    </row>
    <row r="95" spans="18:26" x14ac:dyDescent="0.2">
      <c r="R95" s="52"/>
      <c r="S95" s="52"/>
      <c r="T95" s="52"/>
      <c r="U95" s="52"/>
      <c r="V95" s="53"/>
      <c r="W95" s="53"/>
      <c r="X95" s="53"/>
      <c r="Y95" s="53"/>
      <c r="Z95" s="53"/>
    </row>
    <row r="96" spans="18:26" x14ac:dyDescent="0.2">
      <c r="R96" s="52"/>
      <c r="S96" s="52"/>
      <c r="T96" s="52"/>
      <c r="U96" s="52"/>
      <c r="V96" s="53"/>
      <c r="W96" s="53"/>
      <c r="X96" s="53"/>
      <c r="Y96" s="53"/>
      <c r="Z96" s="53"/>
    </row>
    <row r="97" spans="18:26" x14ac:dyDescent="0.2">
      <c r="R97" s="52"/>
      <c r="S97" s="52"/>
      <c r="T97" s="52"/>
      <c r="U97" s="52"/>
      <c r="V97" s="53"/>
      <c r="W97" s="53"/>
      <c r="X97" s="53"/>
      <c r="Y97" s="53"/>
      <c r="Z97" s="53"/>
    </row>
    <row r="98" spans="18:26" x14ac:dyDescent="0.2">
      <c r="R98" s="52"/>
      <c r="S98" s="52"/>
      <c r="T98" s="52"/>
      <c r="U98" s="52"/>
      <c r="V98" s="53"/>
      <c r="W98" s="53"/>
      <c r="X98" s="53"/>
      <c r="Y98" s="53"/>
      <c r="Z98" s="53"/>
    </row>
    <row r="99" spans="18:26" x14ac:dyDescent="0.2">
      <c r="R99" s="52"/>
      <c r="S99" s="52"/>
      <c r="T99" s="52"/>
      <c r="U99" s="52"/>
      <c r="V99" s="53"/>
      <c r="W99" s="53"/>
      <c r="X99" s="53"/>
      <c r="Y99" s="53"/>
      <c r="Z99" s="53"/>
    </row>
    <row r="100" spans="18:26" x14ac:dyDescent="0.2">
      <c r="R100" s="52"/>
      <c r="S100" s="52"/>
      <c r="T100" s="52"/>
      <c r="U100" s="52"/>
      <c r="V100" s="53"/>
      <c r="W100" s="53"/>
      <c r="X100" s="53"/>
      <c r="Y100" s="53"/>
      <c r="Z100" s="53"/>
    </row>
    <row r="101" spans="18:26" x14ac:dyDescent="0.2">
      <c r="R101" s="52"/>
      <c r="S101" s="52"/>
      <c r="T101" s="52"/>
      <c r="U101" s="52"/>
      <c r="V101" s="53"/>
      <c r="W101" s="53"/>
      <c r="X101" s="53"/>
      <c r="Y101" s="53"/>
      <c r="Z101" s="53"/>
    </row>
    <row r="102" spans="18:26" x14ac:dyDescent="0.2">
      <c r="R102" s="52"/>
      <c r="S102" s="52"/>
      <c r="T102" s="52"/>
      <c r="U102" s="52"/>
      <c r="V102" s="53"/>
      <c r="W102" s="53"/>
      <c r="X102" s="53"/>
      <c r="Y102" s="53"/>
      <c r="Z102" s="53"/>
    </row>
    <row r="103" spans="18:26" x14ac:dyDescent="0.2">
      <c r="R103" s="52"/>
      <c r="S103" s="52"/>
      <c r="T103" s="52"/>
      <c r="U103" s="52"/>
      <c r="V103" s="53"/>
      <c r="W103" s="53"/>
      <c r="X103" s="53"/>
      <c r="Y103" s="53"/>
      <c r="Z103" s="53"/>
    </row>
    <row r="104" spans="18:26" x14ac:dyDescent="0.2">
      <c r="R104" s="52"/>
      <c r="S104" s="52"/>
      <c r="T104" s="52"/>
      <c r="U104" s="52"/>
      <c r="V104" s="53"/>
      <c r="W104" s="53"/>
      <c r="X104" s="53"/>
      <c r="Y104" s="53"/>
      <c r="Z104" s="53"/>
    </row>
    <row r="105" spans="18:26" x14ac:dyDescent="0.2">
      <c r="R105" s="52"/>
      <c r="S105" s="52"/>
      <c r="T105" s="52"/>
      <c r="U105" s="52"/>
      <c r="V105" s="53"/>
      <c r="W105" s="53"/>
      <c r="X105" s="53"/>
      <c r="Y105" s="53"/>
      <c r="Z105" s="53"/>
    </row>
    <row r="106" spans="18:26" x14ac:dyDescent="0.2">
      <c r="R106" s="52"/>
      <c r="S106" s="52"/>
      <c r="T106" s="52"/>
      <c r="U106" s="52"/>
      <c r="V106" s="53"/>
      <c r="W106" s="53"/>
      <c r="X106" s="53"/>
      <c r="Y106" s="53"/>
      <c r="Z106" s="53"/>
    </row>
    <row r="107" spans="18:26" x14ac:dyDescent="0.2">
      <c r="R107" s="52"/>
      <c r="S107" s="52"/>
      <c r="T107" s="52"/>
      <c r="U107" s="52"/>
      <c r="V107" s="53"/>
      <c r="W107" s="53"/>
      <c r="X107" s="53"/>
      <c r="Y107" s="53"/>
      <c r="Z107" s="53"/>
    </row>
    <row r="108" spans="18:26" x14ac:dyDescent="0.2">
      <c r="R108" s="52"/>
      <c r="S108" s="52"/>
      <c r="T108" s="52"/>
      <c r="U108" s="52"/>
      <c r="V108" s="53"/>
      <c r="W108" s="53"/>
      <c r="X108" s="53"/>
      <c r="Y108" s="53"/>
      <c r="Z108" s="53"/>
    </row>
    <row r="109" spans="18:26" x14ac:dyDescent="0.2">
      <c r="R109" s="52"/>
      <c r="S109" s="52"/>
      <c r="T109" s="52"/>
      <c r="U109" s="52"/>
      <c r="V109" s="53"/>
      <c r="W109" s="53"/>
      <c r="X109" s="53"/>
      <c r="Y109" s="53"/>
      <c r="Z109" s="53"/>
    </row>
    <row r="110" spans="18:26" x14ac:dyDescent="0.2">
      <c r="R110" s="52"/>
      <c r="S110" s="52"/>
      <c r="T110" s="52"/>
      <c r="U110" s="52"/>
      <c r="V110" s="53"/>
      <c r="W110" s="53"/>
      <c r="X110" s="53"/>
      <c r="Y110" s="53"/>
      <c r="Z110" s="53"/>
    </row>
    <row r="111" spans="18:26" x14ac:dyDescent="0.2">
      <c r="R111" s="52"/>
      <c r="S111" s="52"/>
      <c r="T111" s="52"/>
      <c r="U111" s="52"/>
      <c r="V111" s="53"/>
      <c r="W111" s="53"/>
      <c r="X111" s="53"/>
      <c r="Y111" s="53"/>
      <c r="Z111" s="53"/>
    </row>
    <row r="112" spans="18:26" x14ac:dyDescent="0.2">
      <c r="R112" s="52"/>
      <c r="S112" s="52"/>
      <c r="T112" s="52"/>
      <c r="U112" s="52"/>
      <c r="V112" s="53"/>
      <c r="W112" s="53"/>
      <c r="X112" s="53"/>
      <c r="Y112" s="53"/>
      <c r="Z112" s="53"/>
    </row>
    <row r="113" spans="18:26" x14ac:dyDescent="0.2">
      <c r="R113" s="52"/>
      <c r="S113" s="52"/>
      <c r="T113" s="52"/>
      <c r="U113" s="52"/>
      <c r="V113" s="53"/>
      <c r="W113" s="53"/>
      <c r="X113" s="53"/>
      <c r="Y113" s="53"/>
      <c r="Z113" s="53"/>
    </row>
    <row r="114" spans="18:26" x14ac:dyDescent="0.2">
      <c r="R114" s="52"/>
      <c r="S114" s="52"/>
      <c r="T114" s="52"/>
      <c r="U114" s="52"/>
      <c r="V114" s="53"/>
      <c r="W114" s="53"/>
      <c r="X114" s="53"/>
      <c r="Y114" s="53"/>
      <c r="Z114" s="53"/>
    </row>
    <row r="115" spans="18:26" x14ac:dyDescent="0.2">
      <c r="R115" s="52"/>
      <c r="S115" s="52"/>
      <c r="T115" s="52"/>
      <c r="U115" s="52"/>
      <c r="V115" s="53"/>
      <c r="W115" s="53"/>
      <c r="X115" s="53"/>
      <c r="Y115" s="53"/>
      <c r="Z115" s="53"/>
    </row>
    <row r="116" spans="18:26" x14ac:dyDescent="0.2">
      <c r="R116" s="52"/>
      <c r="S116" s="52"/>
      <c r="T116" s="52"/>
      <c r="U116" s="52"/>
      <c r="V116" s="53"/>
      <c r="W116" s="53"/>
      <c r="X116" s="53"/>
      <c r="Y116" s="53"/>
      <c r="Z116" s="53"/>
    </row>
    <row r="117" spans="18:26" x14ac:dyDescent="0.2">
      <c r="R117" s="52"/>
      <c r="S117" s="52"/>
      <c r="T117" s="52"/>
      <c r="U117" s="52"/>
      <c r="V117" s="53"/>
      <c r="W117" s="53"/>
      <c r="X117" s="53"/>
      <c r="Y117" s="53"/>
      <c r="Z117" s="53"/>
    </row>
    <row r="118" spans="18:26" x14ac:dyDescent="0.2">
      <c r="R118" s="52"/>
      <c r="S118" s="52"/>
      <c r="T118" s="52"/>
      <c r="U118" s="52"/>
      <c r="V118" s="53"/>
      <c r="W118" s="53"/>
      <c r="X118" s="53"/>
      <c r="Y118" s="53"/>
      <c r="Z118" s="53"/>
    </row>
    <row r="119" spans="18:26" x14ac:dyDescent="0.2">
      <c r="R119" s="52"/>
      <c r="S119" s="52"/>
      <c r="T119" s="52"/>
      <c r="U119" s="52"/>
      <c r="V119" s="53"/>
      <c r="W119" s="53"/>
      <c r="X119" s="53"/>
      <c r="Y119" s="53"/>
      <c r="Z119" s="53"/>
    </row>
    <row r="120" spans="18:26" x14ac:dyDescent="0.2">
      <c r="R120" s="52"/>
      <c r="S120" s="52"/>
      <c r="T120" s="52"/>
      <c r="U120" s="52"/>
      <c r="V120" s="53"/>
      <c r="W120" s="53"/>
      <c r="X120" s="53"/>
      <c r="Y120" s="53"/>
      <c r="Z120" s="53"/>
    </row>
    <row r="121" spans="18:26" x14ac:dyDescent="0.2">
      <c r="R121" s="36"/>
      <c r="S121" s="36"/>
      <c r="T121" s="36"/>
      <c r="U121" s="36"/>
      <c r="V121" s="36"/>
      <c r="W121" s="36"/>
      <c r="X121" s="36"/>
      <c r="Y121" s="36"/>
      <c r="Z121" s="36"/>
    </row>
    <row r="122" spans="18:26" x14ac:dyDescent="0.2">
      <c r="R122" s="36"/>
      <c r="S122" s="36"/>
      <c r="T122" s="36"/>
      <c r="U122" s="36"/>
      <c r="V122" s="36"/>
      <c r="W122" s="36"/>
      <c r="X122" s="36"/>
      <c r="Y122" s="36"/>
      <c r="Z122" s="36"/>
    </row>
    <row r="123" spans="18:26" x14ac:dyDescent="0.2">
      <c r="R123" s="36"/>
      <c r="S123" s="36"/>
      <c r="T123" s="36"/>
      <c r="U123" s="36"/>
      <c r="V123" s="36"/>
      <c r="W123" s="36"/>
      <c r="X123" s="36"/>
      <c r="Y123" s="36"/>
      <c r="Z123" s="36"/>
    </row>
    <row r="124" spans="18:26" x14ac:dyDescent="0.2">
      <c r="R124" s="36"/>
      <c r="S124" s="36"/>
      <c r="T124" s="36"/>
      <c r="U124" s="36"/>
      <c r="V124" s="36"/>
      <c r="W124" s="36"/>
      <c r="X124" s="36"/>
      <c r="Y124" s="36"/>
      <c r="Z124" s="36"/>
    </row>
    <row r="125" spans="18:26" x14ac:dyDescent="0.2">
      <c r="R125" s="36"/>
      <c r="S125" s="36"/>
      <c r="T125" s="36"/>
      <c r="U125" s="36"/>
      <c r="V125" s="36"/>
      <c r="W125" s="36"/>
      <c r="X125" s="36"/>
      <c r="Y125" s="36"/>
      <c r="Z125" s="36"/>
    </row>
    <row r="126" spans="18:26" x14ac:dyDescent="0.2">
      <c r="R126" s="36"/>
      <c r="S126" s="36"/>
      <c r="T126" s="36"/>
      <c r="U126" s="36"/>
      <c r="V126" s="36"/>
      <c r="W126" s="36"/>
      <c r="X126" s="36"/>
      <c r="Y126" s="36"/>
      <c r="Z126" s="36"/>
    </row>
    <row r="127" spans="18:26" x14ac:dyDescent="0.2">
      <c r="R127" s="36"/>
      <c r="S127" s="36"/>
      <c r="T127" s="36"/>
      <c r="U127" s="36"/>
      <c r="V127" s="36"/>
      <c r="W127" s="36"/>
      <c r="X127" s="36"/>
      <c r="Y127" s="36"/>
      <c r="Z127" s="36"/>
    </row>
    <row r="128" spans="18:26" x14ac:dyDescent="0.2">
      <c r="R128" s="36"/>
      <c r="S128" s="36"/>
      <c r="T128" s="36"/>
      <c r="U128" s="36"/>
      <c r="V128" s="36"/>
      <c r="W128" s="36"/>
      <c r="X128" s="36"/>
      <c r="Y128" s="36"/>
      <c r="Z128" s="36"/>
    </row>
    <row r="129" spans="18:26" x14ac:dyDescent="0.2">
      <c r="R129" s="36"/>
      <c r="S129" s="36"/>
      <c r="T129" s="36"/>
      <c r="U129" s="36"/>
      <c r="V129" s="36"/>
      <c r="W129" s="36"/>
      <c r="X129" s="36"/>
      <c r="Y129" s="36"/>
      <c r="Z129" s="36"/>
    </row>
    <row r="130" spans="18:26" x14ac:dyDescent="0.2">
      <c r="R130" s="36"/>
      <c r="S130" s="36"/>
      <c r="T130" s="36"/>
      <c r="U130" s="36"/>
      <c r="V130" s="36"/>
      <c r="W130" s="36"/>
      <c r="X130" s="36"/>
      <c r="Y130" s="36"/>
      <c r="Z130" s="36"/>
    </row>
    <row r="131" spans="18:26" x14ac:dyDescent="0.2">
      <c r="R131" s="36"/>
      <c r="S131" s="36"/>
      <c r="T131" s="36"/>
      <c r="U131" s="36"/>
      <c r="V131" s="36"/>
      <c r="W131" s="36"/>
      <c r="X131" s="36"/>
      <c r="Y131" s="36"/>
      <c r="Z131" s="36"/>
    </row>
    <row r="132" spans="18:26" x14ac:dyDescent="0.2">
      <c r="R132" s="36"/>
      <c r="S132" s="36"/>
      <c r="T132" s="36"/>
      <c r="U132" s="36"/>
      <c r="V132" s="36"/>
      <c r="W132" s="36"/>
      <c r="X132" s="36"/>
      <c r="Y132" s="36"/>
      <c r="Z132" s="36"/>
    </row>
    <row r="133" spans="18:26" x14ac:dyDescent="0.2">
      <c r="R133" s="36"/>
      <c r="S133" s="36"/>
      <c r="T133" s="36"/>
      <c r="U133" s="36"/>
      <c r="V133" s="36"/>
      <c r="W133" s="36"/>
      <c r="X133" s="36"/>
      <c r="Y133" s="36"/>
      <c r="Z133" s="36"/>
    </row>
    <row r="134" spans="18:26" x14ac:dyDescent="0.2">
      <c r="R134" s="36"/>
      <c r="S134" s="36"/>
      <c r="T134" s="36"/>
      <c r="U134" s="36"/>
      <c r="V134" s="36"/>
      <c r="W134" s="36"/>
      <c r="X134" s="36"/>
      <c r="Y134" s="36"/>
      <c r="Z134" s="36"/>
    </row>
    <row r="135" spans="18:26" x14ac:dyDescent="0.2">
      <c r="R135" s="36"/>
      <c r="S135" s="36"/>
      <c r="T135" s="36"/>
      <c r="U135" s="36"/>
      <c r="V135" s="36"/>
      <c r="W135" s="36"/>
      <c r="X135" s="36"/>
      <c r="Y135" s="36"/>
      <c r="Z135" s="36"/>
    </row>
    <row r="136" spans="18:26" x14ac:dyDescent="0.2">
      <c r="R136" s="36"/>
      <c r="S136" s="36"/>
      <c r="T136" s="36"/>
      <c r="U136" s="36"/>
      <c r="V136" s="36"/>
      <c r="W136" s="36"/>
      <c r="X136" s="36"/>
      <c r="Y136" s="36"/>
      <c r="Z136" s="36"/>
    </row>
    <row r="137" spans="18:26" x14ac:dyDescent="0.2">
      <c r="R137" s="36"/>
      <c r="S137" s="36"/>
      <c r="T137" s="36"/>
      <c r="U137" s="36"/>
      <c r="V137" s="36"/>
      <c r="W137" s="36"/>
      <c r="X137" s="36"/>
      <c r="Y137" s="36"/>
      <c r="Z137" s="36"/>
    </row>
    <row r="138" spans="18:26" x14ac:dyDescent="0.2">
      <c r="R138" s="36"/>
      <c r="S138" s="36"/>
      <c r="T138" s="36"/>
      <c r="U138" s="36"/>
      <c r="V138" s="36"/>
      <c r="W138" s="36"/>
      <c r="X138" s="36"/>
      <c r="Y138" s="36"/>
      <c r="Z138" s="36"/>
    </row>
    <row r="139" spans="18:26" x14ac:dyDescent="0.2">
      <c r="R139" s="36"/>
      <c r="S139" s="36"/>
      <c r="T139" s="36"/>
      <c r="U139" s="36"/>
      <c r="V139" s="36"/>
      <c r="W139" s="36"/>
      <c r="X139" s="36"/>
      <c r="Y139" s="36"/>
      <c r="Z139" s="36"/>
    </row>
    <row r="140" spans="18:26" x14ac:dyDescent="0.2">
      <c r="R140" s="36"/>
      <c r="S140" s="36"/>
      <c r="T140" s="36"/>
      <c r="U140" s="36"/>
      <c r="V140" s="36"/>
      <c r="W140" s="36"/>
      <c r="X140" s="36"/>
      <c r="Y140" s="36"/>
      <c r="Z140" s="36"/>
    </row>
    <row r="141" spans="18:26" x14ac:dyDescent="0.2">
      <c r="R141" s="36"/>
      <c r="S141" s="36"/>
      <c r="T141" s="36"/>
      <c r="U141" s="36"/>
      <c r="V141" s="36"/>
      <c r="W141" s="36"/>
      <c r="X141" s="36"/>
      <c r="Y141" s="36"/>
      <c r="Z141" s="36"/>
    </row>
    <row r="142" spans="18:26" x14ac:dyDescent="0.2">
      <c r="R142" s="36"/>
      <c r="S142" s="36"/>
      <c r="T142" s="36"/>
      <c r="U142" s="36"/>
      <c r="V142" s="36"/>
      <c r="W142" s="36"/>
      <c r="X142" s="36"/>
      <c r="Y142" s="36"/>
      <c r="Z142" s="36"/>
    </row>
    <row r="143" spans="18:26" x14ac:dyDescent="0.2">
      <c r="R143" s="36"/>
      <c r="S143" s="36"/>
      <c r="T143" s="36"/>
      <c r="U143" s="36"/>
      <c r="V143" s="36"/>
      <c r="W143" s="36"/>
      <c r="X143" s="36"/>
      <c r="Y143" s="36"/>
      <c r="Z143" s="36"/>
    </row>
    <row r="144" spans="18:26" x14ac:dyDescent="0.2">
      <c r="R144" s="36"/>
      <c r="S144" s="36"/>
      <c r="T144" s="36"/>
      <c r="U144" s="36"/>
      <c r="V144" s="36"/>
      <c r="W144" s="36"/>
      <c r="X144" s="36"/>
      <c r="Y144" s="36"/>
      <c r="Z144" s="36"/>
    </row>
    <row r="145" spans="18:26" x14ac:dyDescent="0.2">
      <c r="R145" s="36"/>
      <c r="S145" s="36"/>
      <c r="T145" s="36"/>
      <c r="U145" s="36"/>
      <c r="V145" s="36"/>
      <c r="W145" s="36"/>
      <c r="X145" s="36"/>
      <c r="Y145" s="36"/>
      <c r="Z145" s="36"/>
    </row>
    <row r="146" spans="18:26" x14ac:dyDescent="0.2">
      <c r="R146" s="36"/>
      <c r="S146" s="36"/>
      <c r="T146" s="36"/>
      <c r="U146" s="36"/>
      <c r="V146" s="36"/>
      <c r="W146" s="36"/>
      <c r="X146" s="36"/>
      <c r="Y146" s="36"/>
      <c r="Z146" s="36"/>
    </row>
    <row r="147" spans="18:26" x14ac:dyDescent="0.2">
      <c r="R147" s="36"/>
      <c r="S147" s="36"/>
      <c r="T147" s="36"/>
      <c r="U147" s="36"/>
      <c r="V147" s="36"/>
      <c r="W147" s="36"/>
      <c r="X147" s="36"/>
      <c r="Y147" s="36"/>
      <c r="Z147" s="36"/>
    </row>
    <row r="148" spans="18:26" x14ac:dyDescent="0.2">
      <c r="R148" s="36"/>
      <c r="S148" s="36"/>
      <c r="T148" s="36"/>
      <c r="U148" s="36"/>
      <c r="V148" s="36"/>
      <c r="W148" s="36"/>
      <c r="X148" s="36"/>
      <c r="Y148" s="36"/>
      <c r="Z148" s="36"/>
    </row>
    <row r="149" spans="18:26" x14ac:dyDescent="0.2">
      <c r="R149" s="36"/>
      <c r="S149" s="36"/>
      <c r="T149" s="36"/>
      <c r="U149" s="36"/>
      <c r="V149" s="36"/>
      <c r="W149" s="36"/>
      <c r="X149" s="36"/>
      <c r="Y149" s="36"/>
      <c r="Z149" s="36"/>
    </row>
    <row r="150" spans="18:26" x14ac:dyDescent="0.2">
      <c r="R150" s="36"/>
      <c r="S150" s="36"/>
      <c r="T150" s="36"/>
      <c r="U150" s="36"/>
      <c r="V150" s="36"/>
      <c r="W150" s="36"/>
      <c r="X150" s="36"/>
      <c r="Y150" s="36"/>
      <c r="Z150" s="36"/>
    </row>
    <row r="151" spans="18:26" x14ac:dyDescent="0.2">
      <c r="R151" s="36"/>
      <c r="S151" s="36"/>
      <c r="T151" s="36"/>
      <c r="U151" s="36"/>
      <c r="V151" s="36"/>
      <c r="W151" s="36"/>
      <c r="X151" s="36"/>
      <c r="Y151" s="36"/>
      <c r="Z151" s="36"/>
    </row>
    <row r="152" spans="18:26" x14ac:dyDescent="0.2">
      <c r="R152" s="36"/>
      <c r="S152" s="36"/>
      <c r="T152" s="36"/>
      <c r="U152" s="36"/>
      <c r="V152" s="36"/>
      <c r="W152" s="36"/>
      <c r="X152" s="36"/>
      <c r="Y152" s="36"/>
      <c r="Z152" s="36"/>
    </row>
    <row r="153" spans="18:26" x14ac:dyDescent="0.2">
      <c r="R153" s="36"/>
      <c r="S153" s="36"/>
      <c r="T153" s="36"/>
      <c r="U153" s="36"/>
      <c r="V153" s="36"/>
      <c r="W153" s="36"/>
      <c r="X153" s="36"/>
      <c r="Y153" s="36"/>
      <c r="Z153" s="36"/>
    </row>
    <row r="154" spans="18:26" x14ac:dyDescent="0.2">
      <c r="R154" s="36"/>
      <c r="S154" s="36"/>
      <c r="T154" s="36"/>
      <c r="U154" s="36"/>
      <c r="V154" s="36"/>
      <c r="W154" s="36"/>
      <c r="X154" s="36"/>
      <c r="Y154" s="36"/>
      <c r="Z154" s="36"/>
    </row>
    <row r="155" spans="18:26" x14ac:dyDescent="0.2">
      <c r="R155" s="36"/>
      <c r="S155" s="36"/>
      <c r="T155" s="36"/>
      <c r="U155" s="36"/>
      <c r="V155" s="36"/>
      <c r="W155" s="36"/>
      <c r="X155" s="36"/>
      <c r="Y155" s="36"/>
      <c r="Z155" s="36"/>
    </row>
    <row r="156" spans="18:26" x14ac:dyDescent="0.2">
      <c r="R156" s="36"/>
      <c r="S156" s="36"/>
      <c r="T156" s="36"/>
      <c r="U156" s="36"/>
      <c r="V156" s="36"/>
      <c r="W156" s="36"/>
      <c r="X156" s="36"/>
      <c r="Y156" s="36"/>
      <c r="Z156" s="36"/>
    </row>
    <row r="157" spans="18:26" x14ac:dyDescent="0.2">
      <c r="R157" s="36"/>
      <c r="S157" s="36"/>
      <c r="T157" s="36"/>
      <c r="U157" s="36"/>
      <c r="V157" s="36"/>
      <c r="W157" s="36"/>
      <c r="X157" s="36"/>
      <c r="Y157" s="36"/>
      <c r="Z157" s="36"/>
    </row>
    <row r="158" spans="18:26" x14ac:dyDescent="0.2">
      <c r="R158" s="36"/>
      <c r="S158" s="36"/>
      <c r="T158" s="36"/>
      <c r="U158" s="36"/>
      <c r="V158" s="36"/>
      <c r="W158" s="36"/>
      <c r="X158" s="36"/>
      <c r="Y158" s="36"/>
      <c r="Z158" s="36"/>
    </row>
    <row r="159" spans="18:26" x14ac:dyDescent="0.2">
      <c r="R159" s="36"/>
      <c r="S159" s="36"/>
      <c r="T159" s="36"/>
      <c r="U159" s="36"/>
      <c r="V159" s="36"/>
      <c r="W159" s="36"/>
      <c r="X159" s="36"/>
      <c r="Y159" s="36"/>
      <c r="Z159" s="36"/>
    </row>
    <row r="160" spans="18:26" x14ac:dyDescent="0.2">
      <c r="R160" s="36"/>
      <c r="S160" s="36"/>
      <c r="T160" s="36"/>
      <c r="U160" s="36"/>
      <c r="V160" s="36"/>
      <c r="W160" s="36"/>
      <c r="X160" s="36"/>
      <c r="Y160" s="36"/>
      <c r="Z160" s="36"/>
    </row>
    <row r="161" spans="18:26" x14ac:dyDescent="0.2">
      <c r="R161" s="36"/>
      <c r="S161" s="36"/>
      <c r="T161" s="36"/>
      <c r="U161" s="36"/>
      <c r="V161" s="36"/>
      <c r="W161" s="36"/>
      <c r="X161" s="36"/>
      <c r="Y161" s="36"/>
      <c r="Z161" s="36"/>
    </row>
    <row r="162" spans="18:26" x14ac:dyDescent="0.2">
      <c r="R162" s="36"/>
      <c r="S162" s="36"/>
      <c r="T162" s="36"/>
      <c r="U162" s="36"/>
      <c r="V162" s="36"/>
      <c r="W162" s="36"/>
      <c r="X162" s="36"/>
      <c r="Y162" s="36"/>
      <c r="Z162" s="36"/>
    </row>
    <row r="163" spans="18:26" x14ac:dyDescent="0.2">
      <c r="R163" s="36"/>
      <c r="S163" s="36"/>
      <c r="T163" s="36"/>
      <c r="U163" s="36"/>
      <c r="V163" s="36"/>
      <c r="W163" s="36"/>
      <c r="X163" s="36"/>
      <c r="Y163" s="36"/>
      <c r="Z163" s="36"/>
    </row>
    <row r="164" spans="18:26" x14ac:dyDescent="0.2">
      <c r="R164" s="36"/>
      <c r="S164" s="36"/>
      <c r="T164" s="36"/>
      <c r="U164" s="36"/>
      <c r="V164" s="36"/>
      <c r="W164" s="36"/>
      <c r="X164" s="36"/>
      <c r="Y164" s="36"/>
      <c r="Z164" s="36"/>
    </row>
    <row r="165" spans="18:26" x14ac:dyDescent="0.2">
      <c r="R165" s="36"/>
      <c r="S165" s="36"/>
      <c r="T165" s="36"/>
      <c r="U165" s="36"/>
      <c r="V165" s="36"/>
      <c r="W165" s="36"/>
      <c r="X165" s="36"/>
      <c r="Y165" s="36"/>
      <c r="Z165" s="36"/>
    </row>
    <row r="166" spans="18:26" x14ac:dyDescent="0.2">
      <c r="R166" s="36"/>
      <c r="S166" s="36"/>
      <c r="T166" s="36"/>
      <c r="U166" s="36"/>
      <c r="V166" s="36"/>
      <c r="W166" s="36"/>
      <c r="X166" s="36"/>
      <c r="Y166" s="36"/>
      <c r="Z166" s="36"/>
    </row>
    <row r="167" spans="18:26" x14ac:dyDescent="0.2">
      <c r="R167" s="36"/>
      <c r="S167" s="36"/>
      <c r="T167" s="36"/>
      <c r="U167" s="36"/>
      <c r="V167" s="36"/>
      <c r="W167" s="36"/>
      <c r="X167" s="36"/>
      <c r="Y167" s="36"/>
      <c r="Z167" s="36"/>
    </row>
    <row r="168" spans="18:26" x14ac:dyDescent="0.2">
      <c r="R168" s="36"/>
      <c r="S168" s="36"/>
      <c r="T168" s="36"/>
      <c r="U168" s="36"/>
      <c r="V168" s="36"/>
      <c r="W168" s="36"/>
      <c r="X168" s="36"/>
      <c r="Y168" s="36"/>
      <c r="Z168" s="36"/>
    </row>
    <row r="169" spans="18:26" x14ac:dyDescent="0.2">
      <c r="R169" s="36"/>
      <c r="S169" s="36"/>
      <c r="T169" s="36"/>
      <c r="U169" s="36"/>
      <c r="V169" s="36"/>
      <c r="W169" s="36"/>
      <c r="X169" s="36"/>
      <c r="Y169" s="36"/>
      <c r="Z169" s="36"/>
    </row>
    <row r="170" spans="18:26" x14ac:dyDescent="0.2">
      <c r="R170" s="36"/>
      <c r="S170" s="36"/>
      <c r="T170" s="36"/>
      <c r="U170" s="36"/>
      <c r="V170" s="36"/>
      <c r="W170" s="36"/>
      <c r="X170" s="36"/>
      <c r="Y170" s="36"/>
      <c r="Z170" s="36"/>
    </row>
    <row r="171" spans="18:26" x14ac:dyDescent="0.2">
      <c r="R171" s="36"/>
      <c r="S171" s="36"/>
      <c r="T171" s="36"/>
      <c r="U171" s="36"/>
      <c r="V171" s="36"/>
      <c r="W171" s="36"/>
      <c r="X171" s="36"/>
      <c r="Y171" s="36"/>
      <c r="Z171" s="36"/>
    </row>
    <row r="172" spans="18:26" x14ac:dyDescent="0.2">
      <c r="R172" s="36"/>
      <c r="S172" s="36"/>
      <c r="T172" s="36"/>
      <c r="U172" s="36"/>
      <c r="V172" s="36"/>
      <c r="W172" s="36"/>
      <c r="X172" s="36"/>
      <c r="Y172" s="36"/>
      <c r="Z172" s="36"/>
    </row>
    <row r="173" spans="18:26" x14ac:dyDescent="0.2">
      <c r="R173" s="36"/>
      <c r="S173" s="36"/>
      <c r="T173" s="36"/>
      <c r="U173" s="36"/>
      <c r="V173" s="36"/>
      <c r="W173" s="36"/>
      <c r="X173" s="36"/>
      <c r="Y173" s="36"/>
      <c r="Z173" s="36"/>
    </row>
    <row r="174" spans="18:26" x14ac:dyDescent="0.2">
      <c r="R174" s="36"/>
      <c r="S174" s="36"/>
      <c r="T174" s="36"/>
      <c r="U174" s="36"/>
      <c r="V174" s="36"/>
      <c r="W174" s="36"/>
      <c r="X174" s="36"/>
      <c r="Y174" s="36"/>
      <c r="Z174" s="36"/>
    </row>
    <row r="175" spans="18:26" x14ac:dyDescent="0.2">
      <c r="R175" s="36"/>
      <c r="S175" s="36"/>
      <c r="T175" s="36"/>
      <c r="U175" s="36"/>
      <c r="V175" s="36"/>
      <c r="W175" s="36"/>
      <c r="X175" s="36"/>
      <c r="Y175" s="36"/>
      <c r="Z175" s="36"/>
    </row>
    <row r="176" spans="18:26" x14ac:dyDescent="0.2">
      <c r="R176" s="36"/>
      <c r="S176" s="36"/>
      <c r="T176" s="36"/>
      <c r="U176" s="36"/>
      <c r="V176" s="36"/>
      <c r="W176" s="36"/>
      <c r="X176" s="36"/>
      <c r="Y176" s="36"/>
      <c r="Z176" s="36"/>
    </row>
    <row r="177" spans="18:26" x14ac:dyDescent="0.2">
      <c r="R177" s="36"/>
      <c r="S177" s="36"/>
      <c r="T177" s="36"/>
      <c r="U177" s="36"/>
      <c r="V177" s="36"/>
      <c r="W177" s="36"/>
      <c r="X177" s="36"/>
      <c r="Y177" s="36"/>
      <c r="Z177" s="36"/>
    </row>
    <row r="178" spans="18:26" x14ac:dyDescent="0.2">
      <c r="R178" s="36"/>
      <c r="S178" s="36"/>
      <c r="T178" s="36"/>
      <c r="U178" s="36"/>
      <c r="V178" s="36"/>
      <c r="W178" s="36"/>
      <c r="X178" s="36"/>
      <c r="Y178" s="36"/>
      <c r="Z178" s="36"/>
    </row>
    <row r="179" spans="18:26" x14ac:dyDescent="0.2">
      <c r="R179" s="36"/>
      <c r="S179" s="36"/>
      <c r="T179" s="36"/>
      <c r="U179" s="36"/>
      <c r="V179" s="36"/>
      <c r="W179" s="36"/>
      <c r="X179" s="36"/>
      <c r="Y179" s="36"/>
      <c r="Z179" s="36"/>
    </row>
    <row r="180" spans="18:26" x14ac:dyDescent="0.2">
      <c r="R180" s="36"/>
      <c r="S180" s="36"/>
      <c r="T180" s="36"/>
      <c r="U180" s="36"/>
      <c r="V180" s="36"/>
      <c r="W180" s="36"/>
      <c r="X180" s="36"/>
      <c r="Y180" s="36"/>
      <c r="Z180" s="36"/>
    </row>
    <row r="181" spans="18:26" x14ac:dyDescent="0.2">
      <c r="R181" s="36"/>
      <c r="S181" s="36"/>
      <c r="T181" s="36"/>
      <c r="U181" s="36"/>
      <c r="V181" s="36"/>
      <c r="W181" s="36"/>
      <c r="X181" s="36"/>
      <c r="Y181" s="36"/>
      <c r="Z181" s="36"/>
    </row>
    <row r="182" spans="18:26" x14ac:dyDescent="0.2">
      <c r="R182" s="36"/>
      <c r="S182" s="36"/>
      <c r="T182" s="36"/>
      <c r="U182" s="36"/>
      <c r="V182" s="36"/>
      <c r="W182" s="36"/>
      <c r="X182" s="36"/>
      <c r="Y182" s="36"/>
      <c r="Z182" s="36"/>
    </row>
    <row r="183" spans="18:26" x14ac:dyDescent="0.2">
      <c r="R183" s="36"/>
      <c r="S183" s="36"/>
      <c r="T183" s="36"/>
      <c r="U183" s="36"/>
      <c r="V183" s="36"/>
      <c r="W183" s="36"/>
      <c r="X183" s="36"/>
      <c r="Y183" s="36"/>
      <c r="Z183" s="36"/>
    </row>
    <row r="184" spans="18:26" x14ac:dyDescent="0.2">
      <c r="R184" s="36"/>
      <c r="S184" s="36"/>
      <c r="T184" s="36"/>
      <c r="U184" s="36"/>
      <c r="V184" s="36"/>
      <c r="W184" s="36"/>
      <c r="X184" s="36"/>
      <c r="Y184" s="36"/>
      <c r="Z184" s="36"/>
    </row>
    <row r="185" spans="18:26" x14ac:dyDescent="0.2">
      <c r="R185" s="36"/>
      <c r="S185" s="36"/>
      <c r="T185" s="36"/>
      <c r="U185" s="36"/>
      <c r="V185" s="36"/>
      <c r="W185" s="36"/>
      <c r="X185" s="36"/>
      <c r="Y185" s="36"/>
      <c r="Z185" s="36"/>
    </row>
    <row r="186" spans="18:26" x14ac:dyDescent="0.2">
      <c r="R186" s="36"/>
      <c r="S186" s="36"/>
      <c r="T186" s="36"/>
      <c r="U186" s="36"/>
      <c r="V186" s="36"/>
      <c r="W186" s="36"/>
      <c r="X186" s="36"/>
      <c r="Y186" s="36"/>
      <c r="Z186" s="36"/>
    </row>
    <row r="187" spans="18:26" x14ac:dyDescent="0.2">
      <c r="R187" s="36"/>
      <c r="S187" s="36"/>
      <c r="T187" s="36"/>
      <c r="U187" s="36"/>
      <c r="V187" s="36"/>
      <c r="W187" s="36"/>
      <c r="X187" s="36"/>
      <c r="Y187" s="36"/>
      <c r="Z187" s="36"/>
    </row>
    <row r="188" spans="18:26" x14ac:dyDescent="0.2">
      <c r="R188" s="36"/>
      <c r="S188" s="36"/>
      <c r="T188" s="36"/>
      <c r="U188" s="36"/>
      <c r="V188" s="36"/>
      <c r="W188" s="36"/>
      <c r="X188" s="36"/>
      <c r="Y188" s="36"/>
      <c r="Z188" s="36"/>
    </row>
    <row r="189" spans="18:26" x14ac:dyDescent="0.2">
      <c r="R189" s="36"/>
      <c r="S189" s="36"/>
      <c r="T189" s="36"/>
      <c r="U189" s="36"/>
      <c r="V189" s="36"/>
      <c r="W189" s="36"/>
      <c r="X189" s="36"/>
      <c r="Y189" s="36"/>
      <c r="Z189" s="36"/>
    </row>
    <row r="190" spans="18:26" x14ac:dyDescent="0.2">
      <c r="R190" s="36"/>
      <c r="S190" s="36"/>
      <c r="T190" s="36"/>
      <c r="U190" s="36"/>
      <c r="V190" s="36"/>
      <c r="W190" s="36"/>
      <c r="X190" s="36"/>
      <c r="Y190" s="36"/>
      <c r="Z190" s="36"/>
    </row>
    <row r="191" spans="18:26" x14ac:dyDescent="0.2">
      <c r="R191" s="36"/>
      <c r="S191" s="36"/>
      <c r="T191" s="36"/>
      <c r="U191" s="36"/>
      <c r="V191" s="36"/>
      <c r="W191" s="36"/>
      <c r="X191" s="36"/>
      <c r="Y191" s="36"/>
      <c r="Z191" s="36"/>
    </row>
    <row r="192" spans="18:26" x14ac:dyDescent="0.2">
      <c r="R192" s="36"/>
      <c r="S192" s="36"/>
      <c r="T192" s="36"/>
      <c r="U192" s="36"/>
      <c r="V192" s="36"/>
      <c r="W192" s="36"/>
      <c r="X192" s="36"/>
      <c r="Y192" s="36"/>
      <c r="Z192" s="36"/>
    </row>
    <row r="193" spans="18:26" x14ac:dyDescent="0.2">
      <c r="R193" s="36"/>
      <c r="S193" s="36"/>
      <c r="T193" s="36"/>
      <c r="U193" s="36"/>
      <c r="V193" s="36"/>
      <c r="W193" s="36"/>
      <c r="X193" s="36"/>
      <c r="Y193" s="36"/>
      <c r="Z193" s="36"/>
    </row>
    <row r="194" spans="18:26" x14ac:dyDescent="0.2">
      <c r="R194" s="36"/>
      <c r="S194" s="36"/>
      <c r="T194" s="36"/>
      <c r="U194" s="36"/>
      <c r="V194" s="36"/>
      <c r="W194" s="36"/>
      <c r="X194" s="36"/>
      <c r="Y194" s="36"/>
      <c r="Z194" s="36"/>
    </row>
    <row r="195" spans="18:26" x14ac:dyDescent="0.2">
      <c r="R195" s="36"/>
      <c r="S195" s="36"/>
      <c r="T195" s="36"/>
      <c r="U195" s="36"/>
      <c r="V195" s="36"/>
      <c r="W195" s="36"/>
      <c r="X195" s="36"/>
      <c r="Y195" s="36"/>
      <c r="Z195" s="36"/>
    </row>
    <row r="196" spans="18:26" x14ac:dyDescent="0.2">
      <c r="R196" s="36"/>
      <c r="S196" s="36"/>
      <c r="T196" s="36"/>
      <c r="U196" s="36"/>
      <c r="V196" s="36"/>
      <c r="W196" s="36"/>
      <c r="X196" s="36"/>
      <c r="Y196" s="36"/>
      <c r="Z196" s="36"/>
    </row>
    <row r="197" spans="18:26" x14ac:dyDescent="0.2">
      <c r="R197" s="36"/>
      <c r="S197" s="36"/>
      <c r="T197" s="36"/>
      <c r="U197" s="36"/>
      <c r="V197" s="36"/>
      <c r="W197" s="36"/>
      <c r="X197" s="36"/>
      <c r="Y197" s="36"/>
      <c r="Z197" s="36"/>
    </row>
    <row r="198" spans="18:26" x14ac:dyDescent="0.2">
      <c r="R198" s="36"/>
      <c r="S198" s="36"/>
      <c r="T198" s="36"/>
      <c r="U198" s="36"/>
      <c r="V198" s="36"/>
      <c r="W198" s="36"/>
      <c r="X198" s="36"/>
      <c r="Y198" s="36"/>
      <c r="Z198" s="36"/>
    </row>
    <row r="199" spans="18:26" x14ac:dyDescent="0.2">
      <c r="R199" s="36"/>
      <c r="S199" s="36"/>
      <c r="T199" s="36"/>
      <c r="U199" s="36"/>
      <c r="V199" s="36"/>
      <c r="W199" s="36"/>
      <c r="X199" s="36"/>
      <c r="Y199" s="36"/>
      <c r="Z199" s="36"/>
    </row>
    <row r="200" spans="18:26" x14ac:dyDescent="0.2">
      <c r="R200" s="36"/>
      <c r="S200" s="36"/>
      <c r="T200" s="36"/>
      <c r="U200" s="36"/>
      <c r="V200" s="36"/>
      <c r="W200" s="36"/>
      <c r="X200" s="36"/>
      <c r="Y200" s="36"/>
      <c r="Z200" s="36"/>
    </row>
    <row r="201" spans="18:26" x14ac:dyDescent="0.2">
      <c r="R201" s="36"/>
      <c r="S201" s="36"/>
      <c r="T201" s="36"/>
      <c r="U201" s="36"/>
      <c r="V201" s="36"/>
      <c r="W201" s="36"/>
      <c r="X201" s="36"/>
      <c r="Y201" s="36"/>
      <c r="Z201" s="36"/>
    </row>
    <row r="202" spans="18:26" x14ac:dyDescent="0.2">
      <c r="R202" s="36"/>
      <c r="S202" s="36"/>
      <c r="T202" s="36"/>
      <c r="U202" s="36"/>
      <c r="V202" s="36"/>
      <c r="W202" s="36"/>
      <c r="X202" s="36"/>
      <c r="Y202" s="36"/>
      <c r="Z202" s="36"/>
    </row>
    <row r="203" spans="18:26" x14ac:dyDescent="0.2">
      <c r="R203" s="36"/>
      <c r="S203" s="36"/>
      <c r="T203" s="36"/>
      <c r="U203" s="36"/>
      <c r="V203" s="36"/>
      <c r="W203" s="36"/>
      <c r="X203" s="36"/>
      <c r="Y203" s="36"/>
      <c r="Z203" s="36"/>
    </row>
    <row r="204" spans="18:26" x14ac:dyDescent="0.2">
      <c r="R204" s="36"/>
      <c r="S204" s="36"/>
      <c r="T204" s="36"/>
      <c r="U204" s="36"/>
      <c r="V204" s="36"/>
      <c r="W204" s="36"/>
      <c r="X204" s="36"/>
      <c r="Y204" s="36"/>
      <c r="Z204" s="36"/>
    </row>
  </sheetData>
  <mergeCells count="155">
    <mergeCell ref="Q68:U68"/>
    <mergeCell ref="I59:I64"/>
    <mergeCell ref="J59:J60"/>
    <mergeCell ref="V59:V64"/>
    <mergeCell ref="W59:W64"/>
    <mergeCell ref="X59:X64"/>
    <mergeCell ref="Y59:Y64"/>
    <mergeCell ref="J61:J62"/>
    <mergeCell ref="J63:J64"/>
    <mergeCell ref="H49:H52"/>
    <mergeCell ref="H43:H48"/>
    <mergeCell ref="I43:I48"/>
    <mergeCell ref="J43:J44"/>
    <mergeCell ref="C59:C64"/>
    <mergeCell ref="D59:D64"/>
    <mergeCell ref="E59:E64"/>
    <mergeCell ref="F59:F64"/>
    <mergeCell ref="G59:G64"/>
    <mergeCell ref="H59:H64"/>
    <mergeCell ref="J57:J58"/>
    <mergeCell ref="C53:C58"/>
    <mergeCell ref="D53:D58"/>
    <mergeCell ref="E53:E58"/>
    <mergeCell ref="F53:F58"/>
    <mergeCell ref="G53:G58"/>
    <mergeCell ref="H53:H58"/>
    <mergeCell ref="I53:I58"/>
    <mergeCell ref="J53:J54"/>
    <mergeCell ref="C43:C52"/>
    <mergeCell ref="D43:D48"/>
    <mergeCell ref="E43:E48"/>
    <mergeCell ref="F43:F48"/>
    <mergeCell ref="G43:G48"/>
    <mergeCell ref="D49:D52"/>
    <mergeCell ref="E49:E52"/>
    <mergeCell ref="F49:F52"/>
    <mergeCell ref="G49:G52"/>
    <mergeCell ref="J45:J46"/>
    <mergeCell ref="J47:J48"/>
    <mergeCell ref="I33:I40"/>
    <mergeCell ref="J33:J34"/>
    <mergeCell ref="AA49:AA52"/>
    <mergeCell ref="J51:J52"/>
    <mergeCell ref="V49:V52"/>
    <mergeCell ref="W49:W52"/>
    <mergeCell ref="X49:X52"/>
    <mergeCell ref="Y49:Y52"/>
    <mergeCell ref="Y43:Y48"/>
    <mergeCell ref="Z43:Z64"/>
    <mergeCell ref="AA43:AA48"/>
    <mergeCell ref="V43:V48"/>
    <mergeCell ref="W43:W48"/>
    <mergeCell ref="X43:X48"/>
    <mergeCell ref="Y53:Y58"/>
    <mergeCell ref="AA53:AA64"/>
    <mergeCell ref="J55:J56"/>
    <mergeCell ref="I49:I52"/>
    <mergeCell ref="J49:J50"/>
    <mergeCell ref="V53:V58"/>
    <mergeCell ref="W53:W58"/>
    <mergeCell ref="X53:X58"/>
    <mergeCell ref="H33:H40"/>
    <mergeCell ref="J25:J26"/>
    <mergeCell ref="V25:V32"/>
    <mergeCell ref="W25:W32"/>
    <mergeCell ref="E41:E42"/>
    <mergeCell ref="F41:F42"/>
    <mergeCell ref="G41:G42"/>
    <mergeCell ref="H41:H42"/>
    <mergeCell ref="I41:I42"/>
    <mergeCell ref="Z33:Z42"/>
    <mergeCell ref="AA33:AA42"/>
    <mergeCell ref="J35:J36"/>
    <mergeCell ref="J37:J38"/>
    <mergeCell ref="J39:J40"/>
    <mergeCell ref="X33:X40"/>
    <mergeCell ref="Y33:Y40"/>
    <mergeCell ref="X41:X42"/>
    <mergeCell ref="Y41:Y42"/>
    <mergeCell ref="V33:V40"/>
    <mergeCell ref="W33:W40"/>
    <mergeCell ref="J41:J42"/>
    <mergeCell ref="V41:V42"/>
    <mergeCell ref="W41:W42"/>
    <mergeCell ref="Z17:Z24"/>
    <mergeCell ref="AA17:AA24"/>
    <mergeCell ref="J19:J20"/>
    <mergeCell ref="J21:J22"/>
    <mergeCell ref="J23:J24"/>
    <mergeCell ref="E25:E32"/>
    <mergeCell ref="F25:F32"/>
    <mergeCell ref="G25:G32"/>
    <mergeCell ref="H25:H32"/>
    <mergeCell ref="I25:I32"/>
    <mergeCell ref="I17:I24"/>
    <mergeCell ref="J17:J18"/>
    <mergeCell ref="V17:V24"/>
    <mergeCell ref="W17:W24"/>
    <mergeCell ref="X17:X24"/>
    <mergeCell ref="Y17:Y24"/>
    <mergeCell ref="AA25:AA32"/>
    <mergeCell ref="J27:J28"/>
    <mergeCell ref="J29:J30"/>
    <mergeCell ref="J31:J32"/>
    <mergeCell ref="X25:X32"/>
    <mergeCell ref="Y25:Y32"/>
    <mergeCell ref="Z25:Z32"/>
    <mergeCell ref="J3:J4"/>
    <mergeCell ref="V3:V8"/>
    <mergeCell ref="W3:W8"/>
    <mergeCell ref="X3:X8"/>
    <mergeCell ref="B1:C1"/>
    <mergeCell ref="E1:AC1"/>
    <mergeCell ref="K2:L2"/>
    <mergeCell ref="Y3:Y8"/>
    <mergeCell ref="Z3:Z8"/>
    <mergeCell ref="AA3:AA8"/>
    <mergeCell ref="AB3:AB64"/>
    <mergeCell ref="AC3:AC64"/>
    <mergeCell ref="J5:J6"/>
    <mergeCell ref="J7:J8"/>
    <mergeCell ref="J9:J10"/>
    <mergeCell ref="V9:V16"/>
    <mergeCell ref="W9:W16"/>
    <mergeCell ref="X9:X16"/>
    <mergeCell ref="Y9:Y16"/>
    <mergeCell ref="Z9:Z16"/>
    <mergeCell ref="AA9:AA16"/>
    <mergeCell ref="J11:J12"/>
    <mergeCell ref="J13:J14"/>
    <mergeCell ref="J15:J16"/>
    <mergeCell ref="A3:A64"/>
    <mergeCell ref="B3:B64"/>
    <mergeCell ref="C3:C32"/>
    <mergeCell ref="D3:D8"/>
    <mergeCell ref="E3:E8"/>
    <mergeCell ref="F3:F8"/>
    <mergeCell ref="G3:G8"/>
    <mergeCell ref="H3:H8"/>
    <mergeCell ref="I3:I8"/>
    <mergeCell ref="D9:D32"/>
    <mergeCell ref="E9:E16"/>
    <mergeCell ref="F9:F16"/>
    <mergeCell ref="G9:G16"/>
    <mergeCell ref="H9:H16"/>
    <mergeCell ref="I9:I16"/>
    <mergeCell ref="E17:E24"/>
    <mergeCell ref="F17:F24"/>
    <mergeCell ref="G17:G24"/>
    <mergeCell ref="H17:H24"/>
    <mergeCell ref="C33:C42"/>
    <mergeCell ref="D33:D42"/>
    <mergeCell ref="E33:E40"/>
    <mergeCell ref="F33:F40"/>
    <mergeCell ref="G33:G40"/>
  </mergeCells>
  <conditionalFormatting sqref="Q70:T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0771-613D-4D1D-B1A7-7BB73C0919C3}">
  <sheetPr>
    <tabColor theme="0"/>
  </sheetPr>
  <dimension ref="A1:AS150"/>
  <sheetViews>
    <sheetView topLeftCell="A79" zoomScale="70" zoomScaleNormal="70" workbookViewId="0">
      <selection activeCell="I83" sqref="I83"/>
    </sheetView>
  </sheetViews>
  <sheetFormatPr baseColWidth="10" defaultColWidth="12.42578125" defaultRowHeight="21" x14ac:dyDescent="0.35"/>
  <cols>
    <col min="1" max="1" width="18.7109375" style="192" customWidth="1"/>
    <col min="2" max="2" width="28.140625" style="192" customWidth="1"/>
    <col min="3" max="3" width="27.42578125" style="192" customWidth="1"/>
    <col min="4" max="4" width="34" style="192" customWidth="1"/>
    <col min="5" max="5" width="34.85546875" style="192" customWidth="1"/>
    <col min="6" max="6" width="10.140625" style="192" customWidth="1"/>
    <col min="7" max="7" width="18" style="297" customWidth="1"/>
    <col min="8" max="8" width="17.7109375" style="297" customWidth="1"/>
    <col min="9" max="9" width="13.42578125" style="192" customWidth="1"/>
    <col min="10" max="10" width="40.42578125" style="297" customWidth="1"/>
    <col min="11" max="11" width="9.7109375" style="192" customWidth="1"/>
    <col min="12" max="12" width="7.140625" style="192" customWidth="1"/>
    <col min="13" max="13" width="11.28515625" style="192" customWidth="1"/>
    <col min="14" max="14" width="11.7109375" style="192" customWidth="1"/>
    <col min="15" max="15" width="11.7109375" style="313" customWidth="1"/>
    <col min="16" max="16" width="11.7109375" style="192"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91" customWidth="1"/>
    <col min="27" max="27" width="23" style="191" customWidth="1"/>
    <col min="28" max="28" width="23.28515625" style="191" customWidth="1"/>
    <col min="29" max="45" width="12.42578125" style="191"/>
    <col min="46" max="16384" width="12.42578125" style="192"/>
  </cols>
  <sheetData>
    <row r="1" spans="1:28" ht="26.65" customHeight="1" x14ac:dyDescent="0.25">
      <c r="A1" s="19" t="s">
        <v>0</v>
      </c>
      <c r="B1" s="543" t="s">
        <v>1</v>
      </c>
      <c r="C1" s="543"/>
      <c r="D1" s="19" t="s">
        <v>25</v>
      </c>
      <c r="E1" s="935"/>
      <c r="F1" s="935"/>
      <c r="G1" s="935"/>
      <c r="H1" s="935"/>
      <c r="I1" s="935"/>
      <c r="J1" s="935"/>
      <c r="K1" s="935"/>
      <c r="L1" s="935"/>
      <c r="M1" s="935"/>
      <c r="N1" s="935"/>
      <c r="O1" s="935"/>
      <c r="P1" s="935"/>
      <c r="Q1" s="935"/>
      <c r="R1" s="935"/>
      <c r="S1" s="935"/>
      <c r="T1" s="935"/>
      <c r="U1" s="935"/>
      <c r="V1" s="935"/>
      <c r="W1" s="935"/>
      <c r="X1" s="935"/>
      <c r="Y1" s="935"/>
      <c r="Z1" s="935"/>
      <c r="AA1" s="935"/>
      <c r="AB1" s="936"/>
    </row>
    <row r="2" spans="1:28" ht="55.9" customHeight="1" x14ac:dyDescent="0.25">
      <c r="A2" s="260" t="s">
        <v>2</v>
      </c>
      <c r="B2" s="261" t="s">
        <v>3</v>
      </c>
      <c r="C2" s="261" t="s">
        <v>144</v>
      </c>
      <c r="D2" s="20" t="s">
        <v>4</v>
      </c>
      <c r="E2" s="262" t="s">
        <v>5</v>
      </c>
      <c r="F2" s="16" t="s">
        <v>145</v>
      </c>
      <c r="G2" s="263" t="s">
        <v>7</v>
      </c>
      <c r="H2" s="263" t="s">
        <v>8</v>
      </c>
      <c r="I2" s="264" t="s">
        <v>9</v>
      </c>
      <c r="J2" s="263" t="s">
        <v>10</v>
      </c>
      <c r="K2" s="937" t="s">
        <v>11</v>
      </c>
      <c r="L2" s="937"/>
      <c r="M2" s="265">
        <v>45352</v>
      </c>
      <c r="N2" s="265">
        <v>45444</v>
      </c>
      <c r="O2" s="265">
        <v>45536</v>
      </c>
      <c r="P2" s="265">
        <v>45627</v>
      </c>
      <c r="Q2" s="300" t="s">
        <v>12</v>
      </c>
      <c r="R2" s="49" t="s">
        <v>13</v>
      </c>
      <c r="S2" s="49" t="s">
        <v>14</v>
      </c>
      <c r="T2" s="49" t="s">
        <v>15</v>
      </c>
      <c r="U2" s="49" t="s">
        <v>16</v>
      </c>
      <c r="V2" s="49" t="s">
        <v>17</v>
      </c>
      <c r="W2" s="49" t="s">
        <v>18</v>
      </c>
      <c r="X2" s="49" t="s">
        <v>19</v>
      </c>
      <c r="Y2" s="49" t="s">
        <v>20</v>
      </c>
      <c r="Z2" s="31" t="s">
        <v>28</v>
      </c>
      <c r="AA2" s="35" t="s">
        <v>21</v>
      </c>
      <c r="AB2" s="301" t="s">
        <v>22</v>
      </c>
    </row>
    <row r="3" spans="1:28" ht="64.150000000000006" customHeight="1" x14ac:dyDescent="0.25">
      <c r="A3" s="938" t="s">
        <v>289</v>
      </c>
      <c r="B3" s="939" t="s">
        <v>726</v>
      </c>
      <c r="C3" s="940" t="s">
        <v>727</v>
      </c>
      <c r="D3" s="941" t="s">
        <v>728</v>
      </c>
      <c r="E3" s="942" t="s">
        <v>729</v>
      </c>
      <c r="F3" s="944">
        <v>81</v>
      </c>
      <c r="G3" s="941" t="s">
        <v>730</v>
      </c>
      <c r="H3" s="941" t="s">
        <v>731</v>
      </c>
      <c r="I3" s="952">
        <f>+MAX(V3:Y4)</f>
        <v>0.61</v>
      </c>
      <c r="J3" s="589" t="s">
        <v>732</v>
      </c>
      <c r="K3" s="70">
        <v>1</v>
      </c>
      <c r="L3" s="302" t="s">
        <v>23</v>
      </c>
      <c r="M3" s="303">
        <v>0.1</v>
      </c>
      <c r="N3" s="303">
        <v>0.4</v>
      </c>
      <c r="O3" s="303">
        <v>0.7</v>
      </c>
      <c r="P3" s="303">
        <v>1</v>
      </c>
      <c r="Q3" s="287">
        <f>+SUM(M3:M3)*K3</f>
        <v>0.1</v>
      </c>
      <c r="R3" s="6">
        <f>+SUM(N3:N3)*K3</f>
        <v>0.4</v>
      </c>
      <c r="S3" s="6">
        <f>+SUM(O3:O3)*K3</f>
        <v>0.7</v>
      </c>
      <c r="T3" s="6">
        <f>+SUM(P3:P3)*K3</f>
        <v>1</v>
      </c>
      <c r="U3" s="50">
        <f>+MAX(Q3:T3)</f>
        <v>1</v>
      </c>
      <c r="V3" s="430">
        <f>+Q4</f>
        <v>0</v>
      </c>
      <c r="W3" s="430">
        <f>+R4</f>
        <v>0.13</v>
      </c>
      <c r="X3" s="430">
        <f>+S4</f>
        <v>0.53</v>
      </c>
      <c r="Y3" s="430">
        <f>+T4</f>
        <v>0.61</v>
      </c>
      <c r="Z3" s="945" t="s">
        <v>733</v>
      </c>
      <c r="AA3" s="946" t="s">
        <v>734</v>
      </c>
      <c r="AB3" s="949" t="s">
        <v>735</v>
      </c>
    </row>
    <row r="4" spans="1:28" ht="55.5" customHeight="1" x14ac:dyDescent="0.25">
      <c r="A4" s="938"/>
      <c r="B4" s="939"/>
      <c r="C4" s="940"/>
      <c r="D4" s="941"/>
      <c r="E4" s="943"/>
      <c r="F4" s="848"/>
      <c r="G4" s="941"/>
      <c r="H4" s="941"/>
      <c r="I4" s="952"/>
      <c r="J4" s="589"/>
      <c r="K4" s="68">
        <v>1</v>
      </c>
      <c r="L4" s="71" t="s">
        <v>24</v>
      </c>
      <c r="M4" s="18">
        <v>0</v>
      </c>
      <c r="N4" s="18">
        <v>0.13</v>
      </c>
      <c r="O4" s="18">
        <v>0.53</v>
      </c>
      <c r="P4" s="18">
        <v>0.61</v>
      </c>
      <c r="Q4" s="290">
        <f>+SUM(M4:M4)*K4</f>
        <v>0</v>
      </c>
      <c r="R4" s="59">
        <f>+SUM(N4:N4)*K4</f>
        <v>0.13</v>
      </c>
      <c r="S4" s="59">
        <f t="shared" ref="S4:S67" si="0">+SUM(O4:O4)*K4</f>
        <v>0.53</v>
      </c>
      <c r="T4" s="59">
        <f t="shared" ref="T4:T67" si="1">+SUM(P4:P4)*K4</f>
        <v>0.61</v>
      </c>
      <c r="U4" s="60">
        <f t="shared" ref="U4:U67" si="2">+MAX(Q4:T4)</f>
        <v>0.61</v>
      </c>
      <c r="V4" s="431"/>
      <c r="W4" s="431"/>
      <c r="X4" s="431"/>
      <c r="Y4" s="431"/>
      <c r="Z4" s="945"/>
      <c r="AA4" s="947"/>
      <c r="AB4" s="950"/>
    </row>
    <row r="5" spans="1:28" ht="42" customHeight="1" x14ac:dyDescent="0.25">
      <c r="A5" s="938"/>
      <c r="B5" s="939"/>
      <c r="C5" s="940"/>
      <c r="D5" s="951" t="s">
        <v>736</v>
      </c>
      <c r="E5" s="794" t="s">
        <v>737</v>
      </c>
      <c r="F5" s="810">
        <v>82</v>
      </c>
      <c r="G5" s="951" t="s">
        <v>738</v>
      </c>
      <c r="H5" s="951" t="s">
        <v>739</v>
      </c>
      <c r="I5" s="952">
        <f>+MAX(V5:Y6)</f>
        <v>0</v>
      </c>
      <c r="J5" s="589" t="s">
        <v>740</v>
      </c>
      <c r="K5" s="70">
        <v>1</v>
      </c>
      <c r="L5" s="302" t="s">
        <v>23</v>
      </c>
      <c r="M5" s="303">
        <v>0.1</v>
      </c>
      <c r="N5" s="303">
        <v>0.4</v>
      </c>
      <c r="O5" s="303">
        <v>0.7</v>
      </c>
      <c r="P5" s="303">
        <v>1</v>
      </c>
      <c r="Q5" s="287">
        <f t="shared" ref="Q5:Q36" si="3">+SUM(M5:M5)*K5</f>
        <v>0.1</v>
      </c>
      <c r="R5" s="6">
        <f t="shared" ref="R5:R36" si="4">+SUM(N5:N5)*K5</f>
        <v>0.4</v>
      </c>
      <c r="S5" s="6">
        <f t="shared" si="0"/>
        <v>0.7</v>
      </c>
      <c r="T5" s="6">
        <f t="shared" si="1"/>
        <v>1</v>
      </c>
      <c r="U5" s="50">
        <f t="shared" si="2"/>
        <v>1</v>
      </c>
      <c r="V5" s="430">
        <f>+Q6</f>
        <v>0</v>
      </c>
      <c r="W5" s="430">
        <f>+R6</f>
        <v>0</v>
      </c>
      <c r="X5" s="430">
        <f>+S6</f>
        <v>0</v>
      </c>
      <c r="Y5" s="430">
        <f>+T6</f>
        <v>0</v>
      </c>
      <c r="Z5" s="945"/>
      <c r="AA5" s="947"/>
      <c r="AB5" s="950"/>
    </row>
    <row r="6" spans="1:28" ht="37.15" customHeight="1" x14ac:dyDescent="0.25">
      <c r="A6" s="938"/>
      <c r="B6" s="939"/>
      <c r="C6" s="940"/>
      <c r="D6" s="951"/>
      <c r="E6" s="809"/>
      <c r="F6" s="812"/>
      <c r="G6" s="951"/>
      <c r="H6" s="951"/>
      <c r="I6" s="952"/>
      <c r="J6" s="589"/>
      <c r="K6" s="68">
        <v>1</v>
      </c>
      <c r="L6" s="71" t="s">
        <v>24</v>
      </c>
      <c r="M6" s="18">
        <v>0</v>
      </c>
      <c r="N6" s="18">
        <v>0</v>
      </c>
      <c r="O6" s="18">
        <v>0</v>
      </c>
      <c r="P6" s="18">
        <v>0</v>
      </c>
      <c r="Q6" s="290">
        <f t="shared" si="3"/>
        <v>0</v>
      </c>
      <c r="R6" s="59">
        <f t="shared" si="4"/>
        <v>0</v>
      </c>
      <c r="S6" s="59">
        <f t="shared" si="0"/>
        <v>0</v>
      </c>
      <c r="T6" s="59">
        <f t="shared" si="1"/>
        <v>0</v>
      </c>
      <c r="U6" s="60">
        <f t="shared" si="2"/>
        <v>0</v>
      </c>
      <c r="V6" s="431"/>
      <c r="W6" s="431"/>
      <c r="X6" s="431"/>
      <c r="Y6" s="431"/>
      <c r="Z6" s="945"/>
      <c r="AA6" s="948"/>
      <c r="AB6" s="950"/>
    </row>
    <row r="7" spans="1:28" ht="41.45" customHeight="1" x14ac:dyDescent="0.25">
      <c r="A7" s="938"/>
      <c r="B7" s="939"/>
      <c r="C7" s="940"/>
      <c r="D7" s="951" t="s">
        <v>741</v>
      </c>
      <c r="E7" s="953" t="s">
        <v>742</v>
      </c>
      <c r="F7" s="810">
        <v>83</v>
      </c>
      <c r="G7" s="951" t="s">
        <v>743</v>
      </c>
      <c r="H7" s="951" t="s">
        <v>731</v>
      </c>
      <c r="I7" s="952">
        <f>+MAX(V7:Y8)</f>
        <v>1</v>
      </c>
      <c r="J7" s="589" t="s">
        <v>744</v>
      </c>
      <c r="K7" s="70">
        <v>1</v>
      </c>
      <c r="L7" s="302" t="s">
        <v>23</v>
      </c>
      <c r="M7" s="303">
        <v>0.1</v>
      </c>
      <c r="N7" s="303">
        <v>0.4</v>
      </c>
      <c r="O7" s="303">
        <v>0.7</v>
      </c>
      <c r="P7" s="303">
        <v>1</v>
      </c>
      <c r="Q7" s="287">
        <f t="shared" si="3"/>
        <v>0.1</v>
      </c>
      <c r="R7" s="6">
        <f t="shared" si="4"/>
        <v>0.4</v>
      </c>
      <c r="S7" s="6">
        <f t="shared" si="0"/>
        <v>0.7</v>
      </c>
      <c r="T7" s="6">
        <f t="shared" si="1"/>
        <v>1</v>
      </c>
      <c r="U7" s="50">
        <f t="shared" si="2"/>
        <v>1</v>
      </c>
      <c r="V7" s="430">
        <f>+Q8</f>
        <v>0.1</v>
      </c>
      <c r="W7" s="430">
        <v>0.41</v>
      </c>
      <c r="X7" s="430">
        <f>+S8</f>
        <v>0.71140000000000003</v>
      </c>
      <c r="Y7" s="430">
        <f>+T8</f>
        <v>1</v>
      </c>
      <c r="Z7" s="945"/>
      <c r="AA7" s="946" t="s">
        <v>878</v>
      </c>
      <c r="AB7" s="950"/>
    </row>
    <row r="8" spans="1:28" ht="31.15" customHeight="1" x14ac:dyDescent="0.25">
      <c r="A8" s="938"/>
      <c r="B8" s="939"/>
      <c r="C8" s="940"/>
      <c r="D8" s="951"/>
      <c r="E8" s="953"/>
      <c r="F8" s="812"/>
      <c r="G8" s="951"/>
      <c r="H8" s="951"/>
      <c r="I8" s="952"/>
      <c r="J8" s="589"/>
      <c r="K8" s="68">
        <v>1</v>
      </c>
      <c r="L8" s="71" t="s">
        <v>24</v>
      </c>
      <c r="M8" s="18">
        <v>0.1</v>
      </c>
      <c r="N8" s="18">
        <v>0.41</v>
      </c>
      <c r="O8" s="18">
        <v>0.71140000000000003</v>
      </c>
      <c r="P8" s="18">
        <v>1</v>
      </c>
      <c r="Q8" s="290">
        <f t="shared" si="3"/>
        <v>0.1</v>
      </c>
      <c r="R8" s="59">
        <f t="shared" si="4"/>
        <v>0.41</v>
      </c>
      <c r="S8" s="59">
        <f t="shared" si="0"/>
        <v>0.71140000000000003</v>
      </c>
      <c r="T8" s="59">
        <f t="shared" si="1"/>
        <v>1</v>
      </c>
      <c r="U8" s="60">
        <f t="shared" si="2"/>
        <v>1</v>
      </c>
      <c r="V8" s="431"/>
      <c r="W8" s="431"/>
      <c r="X8" s="431"/>
      <c r="Y8" s="431"/>
      <c r="Z8" s="945"/>
      <c r="AA8" s="947"/>
      <c r="AB8" s="950"/>
    </row>
    <row r="9" spans="1:28" ht="42" customHeight="1" x14ac:dyDescent="0.25">
      <c r="A9" s="938"/>
      <c r="B9" s="939"/>
      <c r="C9" s="940"/>
      <c r="D9" s="941" t="s">
        <v>745</v>
      </c>
      <c r="E9" s="954" t="s">
        <v>746</v>
      </c>
      <c r="F9" s="846">
        <v>84</v>
      </c>
      <c r="G9" s="951" t="s">
        <v>747</v>
      </c>
      <c r="H9" s="951" t="s">
        <v>739</v>
      </c>
      <c r="I9" s="952">
        <f>+MAX(V9:Y10)</f>
        <v>1</v>
      </c>
      <c r="J9" s="589" t="s">
        <v>740</v>
      </c>
      <c r="K9" s="70">
        <v>1</v>
      </c>
      <c r="L9" s="302" t="s">
        <v>23</v>
      </c>
      <c r="M9" s="303">
        <v>0.1</v>
      </c>
      <c r="N9" s="303">
        <v>0.4</v>
      </c>
      <c r="O9" s="303">
        <v>0.7</v>
      </c>
      <c r="P9" s="303">
        <v>1</v>
      </c>
      <c r="Q9" s="287">
        <f t="shared" si="3"/>
        <v>0.1</v>
      </c>
      <c r="R9" s="6">
        <f t="shared" si="4"/>
        <v>0.4</v>
      </c>
      <c r="S9" s="6">
        <f t="shared" si="0"/>
        <v>0.7</v>
      </c>
      <c r="T9" s="6">
        <f t="shared" si="1"/>
        <v>1</v>
      </c>
      <c r="U9" s="50">
        <f t="shared" si="2"/>
        <v>1</v>
      </c>
      <c r="V9" s="430">
        <f>+Q10</f>
        <v>7.6499999999999999E-2</v>
      </c>
      <c r="W9" s="430">
        <f>+R10</f>
        <v>0.2591</v>
      </c>
      <c r="X9" s="430">
        <f>+S10</f>
        <v>0.74657534246575341</v>
      </c>
      <c r="Y9" s="430">
        <f>+T10</f>
        <v>1</v>
      </c>
      <c r="Z9" s="945"/>
      <c r="AA9" s="947"/>
      <c r="AB9" s="950"/>
    </row>
    <row r="10" spans="1:28" ht="39" customHeight="1" x14ac:dyDescent="0.25">
      <c r="A10" s="938"/>
      <c r="B10" s="939"/>
      <c r="C10" s="940"/>
      <c r="D10" s="941"/>
      <c r="E10" s="954"/>
      <c r="F10" s="848"/>
      <c r="G10" s="951"/>
      <c r="H10" s="951"/>
      <c r="I10" s="952"/>
      <c r="J10" s="589"/>
      <c r="K10" s="68">
        <v>1</v>
      </c>
      <c r="L10" s="71" t="s">
        <v>24</v>
      </c>
      <c r="M10" s="18">
        <v>7.6499999999999999E-2</v>
      </c>
      <c r="N10" s="18">
        <f>M10+18.26%</f>
        <v>0.2591</v>
      </c>
      <c r="O10" s="18">
        <f>109/146</f>
        <v>0.74657534246575341</v>
      </c>
      <c r="P10" s="18">
        <v>1</v>
      </c>
      <c r="Q10" s="290">
        <f t="shared" si="3"/>
        <v>7.6499999999999999E-2</v>
      </c>
      <c r="R10" s="59">
        <f t="shared" si="4"/>
        <v>0.2591</v>
      </c>
      <c r="S10" s="59">
        <f t="shared" si="0"/>
        <v>0.74657534246575341</v>
      </c>
      <c r="T10" s="59">
        <f t="shared" si="1"/>
        <v>1</v>
      </c>
      <c r="U10" s="60">
        <f t="shared" si="2"/>
        <v>1</v>
      </c>
      <c r="V10" s="431"/>
      <c r="W10" s="431"/>
      <c r="X10" s="431"/>
      <c r="Y10" s="431"/>
      <c r="Z10" s="945"/>
      <c r="AA10" s="948"/>
      <c r="AB10" s="950"/>
    </row>
    <row r="11" spans="1:28" s="191" customFormat="1" ht="36" customHeight="1" x14ac:dyDescent="0.25">
      <c r="A11" s="938"/>
      <c r="B11" s="939"/>
      <c r="C11" s="955" t="s">
        <v>748</v>
      </c>
      <c r="D11" s="941" t="s">
        <v>749</v>
      </c>
      <c r="E11" s="954" t="s">
        <v>750</v>
      </c>
      <c r="F11" s="846">
        <v>85</v>
      </c>
      <c r="G11" s="958" t="s">
        <v>751</v>
      </c>
      <c r="H11" s="958" t="s">
        <v>752</v>
      </c>
      <c r="I11" s="952">
        <f>+MAX(V11:Y12)</f>
        <v>0.79</v>
      </c>
      <c r="J11" s="589" t="s">
        <v>753</v>
      </c>
      <c r="K11" s="70">
        <v>1</v>
      </c>
      <c r="L11" s="302" t="s">
        <v>23</v>
      </c>
      <c r="M11" s="303">
        <v>0</v>
      </c>
      <c r="N11" s="303">
        <v>0</v>
      </c>
      <c r="O11" s="303">
        <v>0</v>
      </c>
      <c r="P11" s="303">
        <v>1</v>
      </c>
      <c r="Q11" s="287">
        <f t="shared" si="3"/>
        <v>0</v>
      </c>
      <c r="R11" s="6">
        <f t="shared" si="4"/>
        <v>0</v>
      </c>
      <c r="S11" s="6">
        <f t="shared" si="0"/>
        <v>0</v>
      </c>
      <c r="T11" s="6">
        <f t="shared" si="1"/>
        <v>1</v>
      </c>
      <c r="U11" s="50">
        <f t="shared" si="2"/>
        <v>1</v>
      </c>
      <c r="V11" s="430">
        <f>+Q12</f>
        <v>0</v>
      </c>
      <c r="W11" s="430">
        <f>+R12</f>
        <v>0</v>
      </c>
      <c r="X11" s="430">
        <f>+S12</f>
        <v>0.1</v>
      </c>
      <c r="Y11" s="430">
        <f>+T12</f>
        <v>0.79</v>
      </c>
      <c r="Z11" s="945"/>
      <c r="AA11" s="946" t="s">
        <v>879</v>
      </c>
      <c r="AB11" s="950"/>
    </row>
    <row r="12" spans="1:28" s="191" customFormat="1" ht="51" customHeight="1" x14ac:dyDescent="0.25">
      <c r="A12" s="938"/>
      <c r="B12" s="939"/>
      <c r="C12" s="956"/>
      <c r="D12" s="941"/>
      <c r="E12" s="954"/>
      <c r="F12" s="848"/>
      <c r="G12" s="958"/>
      <c r="H12" s="958"/>
      <c r="I12" s="952"/>
      <c r="J12" s="589"/>
      <c r="K12" s="68">
        <v>1</v>
      </c>
      <c r="L12" s="71" t="s">
        <v>24</v>
      </c>
      <c r="M12" s="18">
        <v>0</v>
      </c>
      <c r="N12" s="18">
        <v>0</v>
      </c>
      <c r="O12" s="18">
        <v>0.1</v>
      </c>
      <c r="P12" s="18">
        <v>0.79</v>
      </c>
      <c r="Q12" s="290">
        <f t="shared" si="3"/>
        <v>0</v>
      </c>
      <c r="R12" s="59">
        <f t="shared" si="4"/>
        <v>0</v>
      </c>
      <c r="S12" s="59">
        <f t="shared" si="0"/>
        <v>0.1</v>
      </c>
      <c r="T12" s="59">
        <f t="shared" si="1"/>
        <v>0.79</v>
      </c>
      <c r="U12" s="60">
        <f t="shared" si="2"/>
        <v>0.79</v>
      </c>
      <c r="V12" s="431"/>
      <c r="W12" s="431"/>
      <c r="X12" s="431"/>
      <c r="Y12" s="431"/>
      <c r="Z12" s="945"/>
      <c r="AA12" s="948"/>
      <c r="AB12" s="950"/>
    </row>
    <row r="13" spans="1:28" s="191" customFormat="1" ht="43.15" customHeight="1" x14ac:dyDescent="0.25">
      <c r="A13" s="938"/>
      <c r="B13" s="939"/>
      <c r="C13" s="956"/>
      <c r="D13" s="941" t="s">
        <v>754</v>
      </c>
      <c r="E13" s="954" t="s">
        <v>755</v>
      </c>
      <c r="F13" s="846">
        <v>86</v>
      </c>
      <c r="G13" s="958" t="s">
        <v>756</v>
      </c>
      <c r="H13" s="958" t="s">
        <v>752</v>
      </c>
      <c r="I13" s="952">
        <f>+MAX(V13:Y14)</f>
        <v>0.8</v>
      </c>
      <c r="J13" s="589" t="s">
        <v>757</v>
      </c>
      <c r="K13" s="70">
        <v>1</v>
      </c>
      <c r="L13" s="302" t="s">
        <v>23</v>
      </c>
      <c r="M13" s="303">
        <v>0</v>
      </c>
      <c r="N13" s="303">
        <v>0</v>
      </c>
      <c r="O13" s="303">
        <v>0</v>
      </c>
      <c r="P13" s="303">
        <v>1</v>
      </c>
      <c r="Q13" s="287">
        <f t="shared" si="3"/>
        <v>0</v>
      </c>
      <c r="R13" s="6">
        <f t="shared" si="4"/>
        <v>0</v>
      </c>
      <c r="S13" s="6">
        <f t="shared" si="0"/>
        <v>0</v>
      </c>
      <c r="T13" s="6">
        <f t="shared" si="1"/>
        <v>1</v>
      </c>
      <c r="U13" s="50">
        <f t="shared" si="2"/>
        <v>1</v>
      </c>
      <c r="V13" s="430">
        <f>+Q14</f>
        <v>0</v>
      </c>
      <c r="W13" s="430">
        <f>+R14</f>
        <v>0</v>
      </c>
      <c r="X13" s="430">
        <f>+S14</f>
        <v>0</v>
      </c>
      <c r="Y13" s="430">
        <f>+T14</f>
        <v>0.8</v>
      </c>
      <c r="Z13" s="945"/>
      <c r="AA13" s="946" t="s">
        <v>878</v>
      </c>
      <c r="AB13" s="950"/>
    </row>
    <row r="14" spans="1:28" s="191" customFormat="1" ht="36.6" customHeight="1" x14ac:dyDescent="0.25">
      <c r="A14" s="938"/>
      <c r="B14" s="939"/>
      <c r="C14" s="957"/>
      <c r="D14" s="941"/>
      <c r="E14" s="954"/>
      <c r="F14" s="848"/>
      <c r="G14" s="958"/>
      <c r="H14" s="958"/>
      <c r="I14" s="952"/>
      <c r="J14" s="589"/>
      <c r="K14" s="68">
        <v>1</v>
      </c>
      <c r="L14" s="71" t="s">
        <v>24</v>
      </c>
      <c r="M14" s="18">
        <v>0</v>
      </c>
      <c r="N14" s="18">
        <v>0</v>
      </c>
      <c r="O14" s="18">
        <v>0</v>
      </c>
      <c r="P14" s="18">
        <v>0.8</v>
      </c>
      <c r="Q14" s="290">
        <f t="shared" si="3"/>
        <v>0</v>
      </c>
      <c r="R14" s="59">
        <f t="shared" si="4"/>
        <v>0</v>
      </c>
      <c r="S14" s="59">
        <f t="shared" si="0"/>
        <v>0</v>
      </c>
      <c r="T14" s="59">
        <f t="shared" si="1"/>
        <v>0.8</v>
      </c>
      <c r="U14" s="60">
        <f t="shared" si="2"/>
        <v>0.8</v>
      </c>
      <c r="V14" s="431"/>
      <c r="W14" s="431"/>
      <c r="X14" s="431"/>
      <c r="Y14" s="431"/>
      <c r="Z14" s="945"/>
      <c r="AA14" s="948"/>
      <c r="AB14" s="950"/>
    </row>
    <row r="15" spans="1:28" s="191" customFormat="1" ht="42" customHeight="1" x14ac:dyDescent="0.25">
      <c r="A15" s="938"/>
      <c r="B15" s="939"/>
      <c r="C15" s="940" t="s">
        <v>758</v>
      </c>
      <c r="D15" s="941" t="s">
        <v>759</v>
      </c>
      <c r="E15" s="954" t="s">
        <v>760</v>
      </c>
      <c r="F15" s="846">
        <v>87</v>
      </c>
      <c r="G15" s="941" t="s">
        <v>761</v>
      </c>
      <c r="H15" s="941" t="s">
        <v>762</v>
      </c>
      <c r="I15" s="952">
        <f>+MAX(V15:Y16)</f>
        <v>0.375</v>
      </c>
      <c r="J15" s="589" t="s">
        <v>763</v>
      </c>
      <c r="K15" s="70">
        <v>1</v>
      </c>
      <c r="L15" s="302" t="s">
        <v>23</v>
      </c>
      <c r="M15" s="303">
        <v>0.15</v>
      </c>
      <c r="N15" s="303">
        <v>0.45</v>
      </c>
      <c r="O15" s="303">
        <v>0.75</v>
      </c>
      <c r="P15" s="303">
        <v>1</v>
      </c>
      <c r="Q15" s="287">
        <f t="shared" si="3"/>
        <v>0.15</v>
      </c>
      <c r="R15" s="6">
        <f t="shared" si="4"/>
        <v>0.45</v>
      </c>
      <c r="S15" s="6">
        <f t="shared" si="0"/>
        <v>0.75</v>
      </c>
      <c r="T15" s="6">
        <f t="shared" si="1"/>
        <v>1</v>
      </c>
      <c r="U15" s="50">
        <f t="shared" si="2"/>
        <v>1</v>
      </c>
      <c r="V15" s="430">
        <f>+Q16</f>
        <v>0</v>
      </c>
      <c r="W15" s="430">
        <f>+R16</f>
        <v>0.375</v>
      </c>
      <c r="X15" s="430">
        <f>+S16</f>
        <v>0.375</v>
      </c>
      <c r="Y15" s="430">
        <f>+T16</f>
        <v>0.375</v>
      </c>
      <c r="Z15" s="945"/>
      <c r="AA15" s="946" t="s">
        <v>879</v>
      </c>
      <c r="AB15" s="950"/>
    </row>
    <row r="16" spans="1:28" s="191" customFormat="1" ht="32.450000000000003" customHeight="1" x14ac:dyDescent="0.25">
      <c r="A16" s="938"/>
      <c r="B16" s="939"/>
      <c r="C16" s="940"/>
      <c r="D16" s="941"/>
      <c r="E16" s="954"/>
      <c r="F16" s="848"/>
      <c r="G16" s="941"/>
      <c r="H16" s="941"/>
      <c r="I16" s="952"/>
      <c r="J16" s="589"/>
      <c r="K16" s="68">
        <v>1</v>
      </c>
      <c r="L16" s="71" t="s">
        <v>24</v>
      </c>
      <c r="M16" s="18">
        <v>0</v>
      </c>
      <c r="N16" s="18">
        <v>0.375</v>
      </c>
      <c r="O16" s="18">
        <v>0.375</v>
      </c>
      <c r="P16" s="18">
        <v>0.375</v>
      </c>
      <c r="Q16" s="290">
        <f t="shared" si="3"/>
        <v>0</v>
      </c>
      <c r="R16" s="59">
        <f t="shared" si="4"/>
        <v>0.375</v>
      </c>
      <c r="S16" s="59">
        <f t="shared" si="0"/>
        <v>0.375</v>
      </c>
      <c r="T16" s="59">
        <f t="shared" si="1"/>
        <v>0.375</v>
      </c>
      <c r="U16" s="60">
        <f t="shared" si="2"/>
        <v>0.375</v>
      </c>
      <c r="V16" s="431"/>
      <c r="W16" s="431"/>
      <c r="X16" s="431"/>
      <c r="Y16" s="431"/>
      <c r="Z16" s="945"/>
      <c r="AA16" s="947"/>
      <c r="AB16" s="950"/>
    </row>
    <row r="17" spans="1:28" s="191" customFormat="1" ht="38.450000000000003" customHeight="1" x14ac:dyDescent="0.25">
      <c r="A17" s="938"/>
      <c r="B17" s="939"/>
      <c r="C17" s="940"/>
      <c r="D17" s="941" t="s">
        <v>764</v>
      </c>
      <c r="E17" s="961" t="s">
        <v>765</v>
      </c>
      <c r="F17" s="846">
        <v>88</v>
      </c>
      <c r="G17" s="941" t="s">
        <v>766</v>
      </c>
      <c r="H17" s="958" t="s">
        <v>767</v>
      </c>
      <c r="I17" s="952">
        <f>+MAX(V17:Y18)</f>
        <v>0.4</v>
      </c>
      <c r="J17" s="589" t="s">
        <v>768</v>
      </c>
      <c r="K17" s="70">
        <v>1</v>
      </c>
      <c r="L17" s="302" t="s">
        <v>23</v>
      </c>
      <c r="M17" s="303">
        <v>0.15</v>
      </c>
      <c r="N17" s="303">
        <v>0.45</v>
      </c>
      <c r="O17" s="303">
        <v>0.75</v>
      </c>
      <c r="P17" s="303">
        <v>1</v>
      </c>
      <c r="Q17" s="287">
        <f t="shared" si="3"/>
        <v>0.15</v>
      </c>
      <c r="R17" s="6">
        <f t="shared" si="4"/>
        <v>0.45</v>
      </c>
      <c r="S17" s="6">
        <f t="shared" si="0"/>
        <v>0.75</v>
      </c>
      <c r="T17" s="6">
        <f t="shared" si="1"/>
        <v>1</v>
      </c>
      <c r="U17" s="50">
        <f t="shared" si="2"/>
        <v>1</v>
      </c>
      <c r="V17" s="430">
        <f>+Q18</f>
        <v>0</v>
      </c>
      <c r="W17" s="430">
        <f>+R18</f>
        <v>0.3584</v>
      </c>
      <c r="X17" s="430">
        <f>+S18</f>
        <v>0.4</v>
      </c>
      <c r="Y17" s="430">
        <f>+T18</f>
        <v>0.4</v>
      </c>
      <c r="Z17" s="945"/>
      <c r="AA17" s="947"/>
      <c r="AB17" s="950"/>
    </row>
    <row r="18" spans="1:28" s="191" customFormat="1" ht="31.15" customHeight="1" x14ac:dyDescent="0.25">
      <c r="A18" s="938"/>
      <c r="B18" s="939"/>
      <c r="C18" s="940"/>
      <c r="D18" s="941"/>
      <c r="E18" s="961"/>
      <c r="F18" s="848"/>
      <c r="G18" s="941"/>
      <c r="H18" s="958"/>
      <c r="I18" s="952"/>
      <c r="J18" s="589"/>
      <c r="K18" s="68">
        <v>1</v>
      </c>
      <c r="L18" s="71" t="s">
        <v>24</v>
      </c>
      <c r="M18" s="18">
        <v>0</v>
      </c>
      <c r="N18" s="18">
        <v>0.3584</v>
      </c>
      <c r="O18" s="18">
        <v>0.4</v>
      </c>
      <c r="P18" s="18">
        <v>0.4</v>
      </c>
      <c r="Q18" s="290">
        <f t="shared" si="3"/>
        <v>0</v>
      </c>
      <c r="R18" s="59">
        <f t="shared" si="4"/>
        <v>0.3584</v>
      </c>
      <c r="S18" s="59">
        <f>+SUM(O18:O18)*K18</f>
        <v>0.4</v>
      </c>
      <c r="T18" s="59">
        <f t="shared" si="1"/>
        <v>0.4</v>
      </c>
      <c r="U18" s="60">
        <f t="shared" si="2"/>
        <v>0.4</v>
      </c>
      <c r="V18" s="431"/>
      <c r="W18" s="431"/>
      <c r="X18" s="431"/>
      <c r="Y18" s="431"/>
      <c r="Z18" s="945"/>
      <c r="AA18" s="948"/>
      <c r="AB18" s="950"/>
    </row>
    <row r="19" spans="1:28" s="191" customFormat="1" ht="49.9" customHeight="1" x14ac:dyDescent="0.25">
      <c r="A19" s="938"/>
      <c r="B19" s="939"/>
      <c r="C19" s="940"/>
      <c r="D19" s="959" t="s">
        <v>769</v>
      </c>
      <c r="E19" s="960" t="s">
        <v>770</v>
      </c>
      <c r="F19" s="846">
        <v>89</v>
      </c>
      <c r="G19" s="958" t="s">
        <v>771</v>
      </c>
      <c r="H19" s="958" t="s">
        <v>772</v>
      </c>
      <c r="I19" s="952">
        <f>+MAX(V19:Y20)</f>
        <v>0.84</v>
      </c>
      <c r="J19" s="589" t="s">
        <v>773</v>
      </c>
      <c r="K19" s="70">
        <v>1</v>
      </c>
      <c r="L19" s="302" t="s">
        <v>23</v>
      </c>
      <c r="M19" s="303">
        <v>0.1</v>
      </c>
      <c r="N19" s="303">
        <v>0.4</v>
      </c>
      <c r="O19" s="303">
        <v>0.7</v>
      </c>
      <c r="P19" s="303">
        <v>1</v>
      </c>
      <c r="Q19" s="287">
        <f t="shared" si="3"/>
        <v>0.1</v>
      </c>
      <c r="R19" s="6">
        <f t="shared" si="4"/>
        <v>0.4</v>
      </c>
      <c r="S19" s="6">
        <f t="shared" si="0"/>
        <v>0.7</v>
      </c>
      <c r="T19" s="6">
        <f t="shared" si="1"/>
        <v>1</v>
      </c>
      <c r="U19" s="50">
        <f t="shared" si="2"/>
        <v>1</v>
      </c>
      <c r="V19" s="430">
        <f>+Q20</f>
        <v>0.2</v>
      </c>
      <c r="W19" s="430">
        <f>+R20</f>
        <v>0.6</v>
      </c>
      <c r="X19" s="430">
        <f>+S20</f>
        <v>0.83</v>
      </c>
      <c r="Y19" s="430">
        <f>+T20</f>
        <v>0.84</v>
      </c>
      <c r="Z19" s="945"/>
      <c r="AA19" s="946" t="s">
        <v>881</v>
      </c>
      <c r="AB19" s="950"/>
    </row>
    <row r="20" spans="1:28" s="191" customFormat="1" ht="73.900000000000006" customHeight="1" x14ac:dyDescent="0.25">
      <c r="A20" s="938"/>
      <c r="B20" s="939"/>
      <c r="C20" s="940"/>
      <c r="D20" s="959"/>
      <c r="E20" s="960"/>
      <c r="F20" s="848"/>
      <c r="G20" s="958"/>
      <c r="H20" s="958"/>
      <c r="I20" s="952"/>
      <c r="J20" s="589"/>
      <c r="K20" s="68">
        <v>1</v>
      </c>
      <c r="L20" s="71" t="s">
        <v>24</v>
      </c>
      <c r="M20" s="18">
        <f>5%+5%+10%</f>
        <v>0.2</v>
      </c>
      <c r="N20" s="18">
        <v>0.6</v>
      </c>
      <c r="O20" s="18">
        <v>0.83</v>
      </c>
      <c r="P20" s="18">
        <v>0.84</v>
      </c>
      <c r="Q20" s="290">
        <f t="shared" si="3"/>
        <v>0.2</v>
      </c>
      <c r="R20" s="59">
        <f t="shared" si="4"/>
        <v>0.6</v>
      </c>
      <c r="S20" s="59">
        <f>+SUM(O20:O20)*K20</f>
        <v>0.83</v>
      </c>
      <c r="T20" s="59">
        <f t="shared" si="1"/>
        <v>0.84</v>
      </c>
      <c r="U20" s="60">
        <f t="shared" si="2"/>
        <v>0.84</v>
      </c>
      <c r="V20" s="431"/>
      <c r="W20" s="431"/>
      <c r="X20" s="431"/>
      <c r="Y20" s="431"/>
      <c r="Z20" s="945"/>
      <c r="AA20" s="947"/>
      <c r="AB20" s="950"/>
    </row>
    <row r="21" spans="1:28" s="191" customFormat="1" ht="46.15" customHeight="1" x14ac:dyDescent="0.25">
      <c r="A21" s="938"/>
      <c r="B21" s="939"/>
      <c r="C21" s="940"/>
      <c r="D21" s="959"/>
      <c r="E21" s="960" t="s">
        <v>774</v>
      </c>
      <c r="F21" s="846">
        <v>90</v>
      </c>
      <c r="G21" s="958" t="s">
        <v>775</v>
      </c>
      <c r="H21" s="958" t="s">
        <v>772</v>
      </c>
      <c r="I21" s="952">
        <f>+MAX(V21:Y22)</f>
        <v>0.66</v>
      </c>
      <c r="J21" s="589" t="s">
        <v>776</v>
      </c>
      <c r="K21" s="70">
        <v>1</v>
      </c>
      <c r="L21" s="302" t="s">
        <v>23</v>
      </c>
      <c r="M21" s="303">
        <v>0.1</v>
      </c>
      <c r="N21" s="303">
        <v>0.4</v>
      </c>
      <c r="O21" s="303">
        <v>0.7</v>
      </c>
      <c r="P21" s="303">
        <v>1</v>
      </c>
      <c r="Q21" s="287">
        <f t="shared" si="3"/>
        <v>0.1</v>
      </c>
      <c r="R21" s="6">
        <f t="shared" si="4"/>
        <v>0.4</v>
      </c>
      <c r="S21" s="6">
        <f t="shared" si="0"/>
        <v>0.7</v>
      </c>
      <c r="T21" s="6">
        <f t="shared" si="1"/>
        <v>1</v>
      </c>
      <c r="U21" s="50">
        <f t="shared" si="2"/>
        <v>1</v>
      </c>
      <c r="V21" s="430">
        <f>+Q22</f>
        <v>0.2</v>
      </c>
      <c r="W21" s="430">
        <f>+R22</f>
        <v>0.45</v>
      </c>
      <c r="X21" s="430">
        <f>+S22</f>
        <v>0.66</v>
      </c>
      <c r="Y21" s="430">
        <f>+T22</f>
        <v>0.66</v>
      </c>
      <c r="Z21" s="945"/>
      <c r="AA21" s="947"/>
      <c r="AB21" s="950"/>
    </row>
    <row r="22" spans="1:28" s="191" customFormat="1" ht="37.15" customHeight="1" x14ac:dyDescent="0.25">
      <c r="A22" s="938"/>
      <c r="B22" s="939"/>
      <c r="C22" s="940"/>
      <c r="D22" s="959"/>
      <c r="E22" s="960"/>
      <c r="F22" s="848"/>
      <c r="G22" s="958"/>
      <c r="H22" s="958"/>
      <c r="I22" s="952"/>
      <c r="J22" s="589"/>
      <c r="K22" s="68">
        <v>1</v>
      </c>
      <c r="L22" s="71" t="s">
        <v>24</v>
      </c>
      <c r="M22" s="18">
        <f>3%+2%+15%</f>
        <v>0.2</v>
      </c>
      <c r="N22" s="18">
        <v>0.45</v>
      </c>
      <c r="O22" s="18">
        <v>0.66</v>
      </c>
      <c r="P22" s="18">
        <v>0.66</v>
      </c>
      <c r="Q22" s="290">
        <f t="shared" si="3"/>
        <v>0.2</v>
      </c>
      <c r="R22" s="59">
        <f t="shared" si="4"/>
        <v>0.45</v>
      </c>
      <c r="S22" s="59">
        <f t="shared" si="0"/>
        <v>0.66</v>
      </c>
      <c r="T22" s="59">
        <f t="shared" si="1"/>
        <v>0.66</v>
      </c>
      <c r="U22" s="60">
        <f t="shared" si="2"/>
        <v>0.66</v>
      </c>
      <c r="V22" s="431"/>
      <c r="W22" s="431"/>
      <c r="X22" s="431"/>
      <c r="Y22" s="431"/>
      <c r="Z22" s="945"/>
      <c r="AA22" s="948"/>
      <c r="AB22" s="950"/>
    </row>
    <row r="23" spans="1:28" s="191" customFormat="1" ht="41.45" customHeight="1" x14ac:dyDescent="0.25">
      <c r="A23" s="938"/>
      <c r="B23" s="939"/>
      <c r="C23" s="940" t="s">
        <v>777</v>
      </c>
      <c r="D23" s="941" t="s">
        <v>778</v>
      </c>
      <c r="E23" s="961" t="s">
        <v>779</v>
      </c>
      <c r="F23" s="846">
        <v>91</v>
      </c>
      <c r="G23" s="958" t="s">
        <v>780</v>
      </c>
      <c r="H23" s="958" t="s">
        <v>781</v>
      </c>
      <c r="I23" s="952">
        <f>+MAX(V23:Y24)</f>
        <v>0.1</v>
      </c>
      <c r="J23" s="589" t="s">
        <v>782</v>
      </c>
      <c r="K23" s="70">
        <v>1</v>
      </c>
      <c r="L23" s="302" t="s">
        <v>23</v>
      </c>
      <c r="M23" s="303">
        <v>0</v>
      </c>
      <c r="N23" s="303">
        <v>0</v>
      </c>
      <c r="O23" s="303">
        <v>0</v>
      </c>
      <c r="P23" s="303">
        <v>1</v>
      </c>
      <c r="Q23" s="287">
        <f t="shared" si="3"/>
        <v>0</v>
      </c>
      <c r="R23" s="6">
        <f t="shared" si="4"/>
        <v>0</v>
      </c>
      <c r="S23" s="6">
        <f t="shared" si="0"/>
        <v>0</v>
      </c>
      <c r="T23" s="6">
        <f t="shared" si="1"/>
        <v>1</v>
      </c>
      <c r="U23" s="50">
        <f t="shared" si="2"/>
        <v>1</v>
      </c>
      <c r="V23" s="430">
        <f>+Q24</f>
        <v>0</v>
      </c>
      <c r="W23" s="430">
        <f>+R24</f>
        <v>0</v>
      </c>
      <c r="X23" s="430">
        <f>+S24</f>
        <v>0</v>
      </c>
      <c r="Y23" s="430">
        <f>+T24</f>
        <v>0.1</v>
      </c>
      <c r="Z23" s="945"/>
      <c r="AA23" s="962" t="s">
        <v>783</v>
      </c>
      <c r="AB23" s="950"/>
    </row>
    <row r="24" spans="1:28" s="191" customFormat="1" ht="39.6" customHeight="1" x14ac:dyDescent="0.25">
      <c r="A24" s="938"/>
      <c r="B24" s="939"/>
      <c r="C24" s="940"/>
      <c r="D24" s="941"/>
      <c r="E24" s="961"/>
      <c r="F24" s="848"/>
      <c r="G24" s="958"/>
      <c r="H24" s="958"/>
      <c r="I24" s="952"/>
      <c r="J24" s="589"/>
      <c r="K24" s="68">
        <v>1</v>
      </c>
      <c r="L24" s="71" t="s">
        <v>24</v>
      </c>
      <c r="M24" s="18">
        <v>0</v>
      </c>
      <c r="N24" s="18">
        <v>0</v>
      </c>
      <c r="O24" s="18">
        <v>0</v>
      </c>
      <c r="P24" s="18">
        <v>0.1</v>
      </c>
      <c r="Q24" s="290">
        <f t="shared" si="3"/>
        <v>0</v>
      </c>
      <c r="R24" s="59">
        <f t="shared" si="4"/>
        <v>0</v>
      </c>
      <c r="S24" s="59">
        <f t="shared" si="0"/>
        <v>0</v>
      </c>
      <c r="T24" s="59">
        <f t="shared" si="1"/>
        <v>0.1</v>
      </c>
      <c r="U24" s="60">
        <f t="shared" si="2"/>
        <v>0.1</v>
      </c>
      <c r="V24" s="431"/>
      <c r="W24" s="431"/>
      <c r="X24" s="431"/>
      <c r="Y24" s="431"/>
      <c r="Z24" s="945"/>
      <c r="AA24" s="962"/>
      <c r="AB24" s="950"/>
    </row>
    <row r="25" spans="1:28" s="191" customFormat="1" ht="63" customHeight="1" x14ac:dyDescent="0.25">
      <c r="A25" s="938"/>
      <c r="B25" s="939"/>
      <c r="C25" s="940"/>
      <c r="D25" s="941" t="s">
        <v>784</v>
      </c>
      <c r="E25" s="954" t="s">
        <v>785</v>
      </c>
      <c r="F25" s="846">
        <v>92</v>
      </c>
      <c r="G25" s="958" t="s">
        <v>786</v>
      </c>
      <c r="H25" s="958" t="s">
        <v>787</v>
      </c>
      <c r="I25" s="952">
        <f>+MAX(V25:Y26)</f>
        <v>1</v>
      </c>
      <c r="J25" s="589" t="s">
        <v>788</v>
      </c>
      <c r="K25" s="70">
        <v>1</v>
      </c>
      <c r="L25" s="302" t="s">
        <v>23</v>
      </c>
      <c r="M25" s="303">
        <v>0</v>
      </c>
      <c r="N25" s="303">
        <v>0</v>
      </c>
      <c r="O25" s="303">
        <v>0</v>
      </c>
      <c r="P25" s="303">
        <v>1</v>
      </c>
      <c r="Q25" s="287">
        <f t="shared" si="3"/>
        <v>0</v>
      </c>
      <c r="R25" s="6">
        <f t="shared" si="4"/>
        <v>0</v>
      </c>
      <c r="S25" s="6">
        <f t="shared" si="0"/>
        <v>0</v>
      </c>
      <c r="T25" s="6">
        <f t="shared" si="1"/>
        <v>1</v>
      </c>
      <c r="U25" s="50">
        <f t="shared" si="2"/>
        <v>1</v>
      </c>
      <c r="V25" s="430">
        <f>+Q26</f>
        <v>0</v>
      </c>
      <c r="W25" s="430">
        <f>+R26</f>
        <v>0</v>
      </c>
      <c r="X25" s="430">
        <f>+S26</f>
        <v>0</v>
      </c>
      <c r="Y25" s="430">
        <f>+T26</f>
        <v>1</v>
      </c>
      <c r="Z25" s="945"/>
      <c r="AA25" s="962"/>
      <c r="AB25" s="950"/>
    </row>
    <row r="26" spans="1:28" s="191" customFormat="1" ht="49.15" customHeight="1" x14ac:dyDescent="0.25">
      <c r="A26" s="938"/>
      <c r="B26" s="939"/>
      <c r="C26" s="940"/>
      <c r="D26" s="941"/>
      <c r="E26" s="954"/>
      <c r="F26" s="848"/>
      <c r="G26" s="958"/>
      <c r="H26" s="958"/>
      <c r="I26" s="952"/>
      <c r="J26" s="589"/>
      <c r="K26" s="68">
        <v>1</v>
      </c>
      <c r="L26" s="71" t="s">
        <v>24</v>
      </c>
      <c r="M26" s="18">
        <v>0</v>
      </c>
      <c r="N26" s="18">
        <v>0</v>
      </c>
      <c r="O26" s="18">
        <v>0</v>
      </c>
      <c r="P26" s="18">
        <v>1</v>
      </c>
      <c r="Q26" s="290">
        <f t="shared" si="3"/>
        <v>0</v>
      </c>
      <c r="R26" s="59">
        <f t="shared" si="4"/>
        <v>0</v>
      </c>
      <c r="S26" s="59">
        <f t="shared" si="0"/>
        <v>0</v>
      </c>
      <c r="T26" s="59">
        <f t="shared" si="1"/>
        <v>1</v>
      </c>
      <c r="U26" s="60">
        <f t="shared" si="2"/>
        <v>1</v>
      </c>
      <c r="V26" s="431"/>
      <c r="W26" s="431"/>
      <c r="X26" s="431"/>
      <c r="Y26" s="461"/>
      <c r="Z26" s="945"/>
      <c r="AA26" s="962"/>
      <c r="AB26" s="950"/>
    </row>
    <row r="27" spans="1:28" s="191" customFormat="1" ht="49.9" customHeight="1" x14ac:dyDescent="0.25">
      <c r="A27" s="938"/>
      <c r="B27" s="939"/>
      <c r="C27" s="958" t="s">
        <v>789</v>
      </c>
      <c r="D27" s="966" t="s">
        <v>790</v>
      </c>
      <c r="E27" s="858" t="s">
        <v>791</v>
      </c>
      <c r="F27" s="846">
        <v>93</v>
      </c>
      <c r="G27" s="967" t="s">
        <v>792</v>
      </c>
      <c r="H27" s="967" t="s">
        <v>793</v>
      </c>
      <c r="I27" s="970">
        <f>+MAX(V27:Y34)</f>
        <v>0.97499999999999998</v>
      </c>
      <c r="J27" s="965" t="s">
        <v>794</v>
      </c>
      <c r="K27" s="70">
        <v>0.25</v>
      </c>
      <c r="L27" s="302" t="s">
        <v>23</v>
      </c>
      <c r="M27" s="304">
        <v>0.25</v>
      </c>
      <c r="N27" s="303">
        <v>0.5</v>
      </c>
      <c r="O27" s="303">
        <v>0.75</v>
      </c>
      <c r="P27" s="303">
        <v>1</v>
      </c>
      <c r="Q27" s="287">
        <f t="shared" si="3"/>
        <v>6.25E-2</v>
      </c>
      <c r="R27" s="6">
        <f>+SUM(N27:N27)*K27</f>
        <v>0.125</v>
      </c>
      <c r="S27" s="6">
        <f t="shared" si="0"/>
        <v>0.1875</v>
      </c>
      <c r="T27" s="6">
        <f t="shared" si="1"/>
        <v>0.25</v>
      </c>
      <c r="U27" s="50">
        <f t="shared" si="2"/>
        <v>0.25</v>
      </c>
      <c r="V27" s="431">
        <f>+Q28+Q30+Q32+Q34</f>
        <v>0.13750000000000001</v>
      </c>
      <c r="W27" s="431">
        <f>+R28+R30+R32+R34</f>
        <v>0.625</v>
      </c>
      <c r="X27" s="431">
        <f>+S28+S30+S32+S34</f>
        <v>0.8125</v>
      </c>
      <c r="Y27" s="431">
        <f>+T28+T30+T32+T34</f>
        <v>0.97499999999999998</v>
      </c>
      <c r="Z27" s="945" t="s">
        <v>795</v>
      </c>
      <c r="AA27" s="945" t="s">
        <v>796</v>
      </c>
      <c r="AB27" s="950"/>
    </row>
    <row r="28" spans="1:28" s="191" customFormat="1" ht="36" customHeight="1" x14ac:dyDescent="0.25">
      <c r="A28" s="938"/>
      <c r="B28" s="939"/>
      <c r="C28" s="958"/>
      <c r="D28" s="966"/>
      <c r="E28" s="792"/>
      <c r="F28" s="847"/>
      <c r="G28" s="968"/>
      <c r="H28" s="968"/>
      <c r="I28" s="971"/>
      <c r="J28" s="589"/>
      <c r="K28" s="68">
        <v>0.25</v>
      </c>
      <c r="L28" s="71" t="s">
        <v>24</v>
      </c>
      <c r="M28" s="18">
        <v>0.1</v>
      </c>
      <c r="N28" s="18">
        <v>1</v>
      </c>
      <c r="O28" s="18">
        <v>1</v>
      </c>
      <c r="P28" s="18">
        <v>1</v>
      </c>
      <c r="Q28" s="290">
        <f t="shared" si="3"/>
        <v>2.5000000000000001E-2</v>
      </c>
      <c r="R28" s="59">
        <f>+SUM(N28:N28)*K28</f>
        <v>0.25</v>
      </c>
      <c r="S28" s="59">
        <f t="shared" si="0"/>
        <v>0.25</v>
      </c>
      <c r="T28" s="59">
        <f t="shared" si="1"/>
        <v>0.25</v>
      </c>
      <c r="U28" s="60">
        <f t="shared" si="2"/>
        <v>0.25</v>
      </c>
      <c r="V28" s="431"/>
      <c r="W28" s="431"/>
      <c r="X28" s="431"/>
      <c r="Y28" s="431"/>
      <c r="Z28" s="964"/>
      <c r="AA28" s="964"/>
      <c r="AB28" s="950"/>
    </row>
    <row r="29" spans="1:28" s="191" customFormat="1" ht="36" customHeight="1" x14ac:dyDescent="0.25">
      <c r="A29" s="938"/>
      <c r="B29" s="939"/>
      <c r="C29" s="958"/>
      <c r="D29" s="966"/>
      <c r="E29" s="792"/>
      <c r="F29" s="847"/>
      <c r="G29" s="968"/>
      <c r="H29" s="968"/>
      <c r="I29" s="971"/>
      <c r="J29" s="965" t="s">
        <v>797</v>
      </c>
      <c r="K29" s="70">
        <v>0.25</v>
      </c>
      <c r="L29" s="302" t="s">
        <v>23</v>
      </c>
      <c r="M29" s="304">
        <v>0</v>
      </c>
      <c r="N29" s="303">
        <v>0.5</v>
      </c>
      <c r="O29" s="303">
        <v>0.75</v>
      </c>
      <c r="P29" s="303">
        <v>1</v>
      </c>
      <c r="Q29" s="287">
        <f t="shared" si="3"/>
        <v>0</v>
      </c>
      <c r="R29" s="6">
        <f t="shared" si="4"/>
        <v>0.125</v>
      </c>
      <c r="S29" s="6">
        <f t="shared" si="0"/>
        <v>0.1875</v>
      </c>
      <c r="T29" s="6">
        <f t="shared" si="1"/>
        <v>0.25</v>
      </c>
      <c r="U29" s="50">
        <f t="shared" si="2"/>
        <v>0.25</v>
      </c>
      <c r="V29" s="431"/>
      <c r="W29" s="431"/>
      <c r="X29" s="431"/>
      <c r="Y29" s="431"/>
      <c r="Z29" s="964"/>
      <c r="AA29" s="964"/>
      <c r="AB29" s="950"/>
    </row>
    <row r="30" spans="1:28" s="191" customFormat="1" ht="38.450000000000003" customHeight="1" x14ac:dyDescent="0.25">
      <c r="A30" s="938"/>
      <c r="B30" s="939"/>
      <c r="C30" s="958"/>
      <c r="D30" s="966"/>
      <c r="E30" s="792"/>
      <c r="F30" s="847"/>
      <c r="G30" s="968"/>
      <c r="H30" s="968"/>
      <c r="I30" s="971"/>
      <c r="J30" s="589"/>
      <c r="K30" s="68">
        <v>0.25</v>
      </c>
      <c r="L30" s="71" t="s">
        <v>24</v>
      </c>
      <c r="M30" s="18">
        <v>0.25</v>
      </c>
      <c r="N30" s="18">
        <v>0.5</v>
      </c>
      <c r="O30" s="18">
        <v>0.75</v>
      </c>
      <c r="P30" s="18">
        <v>0.9</v>
      </c>
      <c r="Q30" s="290">
        <f t="shared" si="3"/>
        <v>6.25E-2</v>
      </c>
      <c r="R30" s="59">
        <f>+SUM(N30:N30)*K30</f>
        <v>0.125</v>
      </c>
      <c r="S30" s="59">
        <f t="shared" si="0"/>
        <v>0.1875</v>
      </c>
      <c r="T30" s="59">
        <f t="shared" si="1"/>
        <v>0.22500000000000001</v>
      </c>
      <c r="U30" s="60">
        <f t="shared" si="2"/>
        <v>0.22500000000000001</v>
      </c>
      <c r="V30" s="431"/>
      <c r="W30" s="431"/>
      <c r="X30" s="431"/>
      <c r="Y30" s="431"/>
      <c r="Z30" s="964"/>
      <c r="AA30" s="964"/>
      <c r="AB30" s="950"/>
    </row>
    <row r="31" spans="1:28" s="191" customFormat="1" ht="49.9" customHeight="1" x14ac:dyDescent="0.25">
      <c r="A31" s="938"/>
      <c r="B31" s="939"/>
      <c r="C31" s="958"/>
      <c r="D31" s="966"/>
      <c r="E31" s="792"/>
      <c r="F31" s="847"/>
      <c r="G31" s="968"/>
      <c r="H31" s="968"/>
      <c r="I31" s="971"/>
      <c r="J31" s="965" t="s">
        <v>798</v>
      </c>
      <c r="K31" s="70">
        <v>0.25</v>
      </c>
      <c r="L31" s="302" t="s">
        <v>23</v>
      </c>
      <c r="M31" s="304">
        <v>0.25</v>
      </c>
      <c r="N31" s="303">
        <v>0.5</v>
      </c>
      <c r="O31" s="303">
        <v>0.75</v>
      </c>
      <c r="P31" s="303">
        <v>1</v>
      </c>
      <c r="Q31" s="287">
        <f t="shared" si="3"/>
        <v>6.25E-2</v>
      </c>
      <c r="R31" s="6">
        <f t="shared" si="4"/>
        <v>0.125</v>
      </c>
      <c r="S31" s="6">
        <f t="shared" si="0"/>
        <v>0.1875</v>
      </c>
      <c r="T31" s="6">
        <f t="shared" si="1"/>
        <v>0.25</v>
      </c>
      <c r="U31" s="50">
        <f t="shared" si="2"/>
        <v>0.25</v>
      </c>
      <c r="V31" s="431"/>
      <c r="W31" s="431"/>
      <c r="X31" s="431"/>
      <c r="Y31" s="431"/>
      <c r="Z31" s="964"/>
      <c r="AA31" s="964"/>
      <c r="AB31" s="950"/>
    </row>
    <row r="32" spans="1:28" s="191" customFormat="1" ht="40.15" customHeight="1" x14ac:dyDescent="0.25">
      <c r="A32" s="938"/>
      <c r="B32" s="939"/>
      <c r="C32" s="958"/>
      <c r="D32" s="966"/>
      <c r="E32" s="792"/>
      <c r="F32" s="847"/>
      <c r="G32" s="968"/>
      <c r="H32" s="968"/>
      <c r="I32" s="971"/>
      <c r="J32" s="589"/>
      <c r="K32" s="68">
        <v>0.25</v>
      </c>
      <c r="L32" s="71" t="s">
        <v>24</v>
      </c>
      <c r="M32" s="18">
        <v>0.2</v>
      </c>
      <c r="N32" s="18">
        <v>0.5</v>
      </c>
      <c r="O32" s="18">
        <v>0.75</v>
      </c>
      <c r="P32" s="18">
        <v>1</v>
      </c>
      <c r="Q32" s="290">
        <f t="shared" si="3"/>
        <v>0.05</v>
      </c>
      <c r="R32" s="59">
        <f t="shared" si="4"/>
        <v>0.125</v>
      </c>
      <c r="S32" s="59">
        <f t="shared" si="0"/>
        <v>0.1875</v>
      </c>
      <c r="T32" s="59">
        <f t="shared" si="1"/>
        <v>0.25</v>
      </c>
      <c r="U32" s="60">
        <f t="shared" si="2"/>
        <v>0.25</v>
      </c>
      <c r="V32" s="431"/>
      <c r="W32" s="431"/>
      <c r="X32" s="431"/>
      <c r="Y32" s="431"/>
      <c r="Z32" s="964"/>
      <c r="AA32" s="964"/>
      <c r="AB32" s="950"/>
    </row>
    <row r="33" spans="1:28" s="191" customFormat="1" ht="35.450000000000003" customHeight="1" x14ac:dyDescent="0.25">
      <c r="A33" s="938"/>
      <c r="B33" s="939"/>
      <c r="C33" s="958"/>
      <c r="D33" s="966"/>
      <c r="E33" s="792"/>
      <c r="F33" s="847"/>
      <c r="G33" s="968"/>
      <c r="H33" s="968"/>
      <c r="I33" s="971"/>
      <c r="J33" s="589" t="s">
        <v>799</v>
      </c>
      <c r="K33" s="70">
        <v>0.25</v>
      </c>
      <c r="L33" s="302" t="s">
        <v>23</v>
      </c>
      <c r="M33" s="304">
        <v>0.25</v>
      </c>
      <c r="N33" s="303">
        <v>0.5</v>
      </c>
      <c r="O33" s="303">
        <v>0.75</v>
      </c>
      <c r="P33" s="303">
        <v>1</v>
      </c>
      <c r="Q33" s="287">
        <f t="shared" si="3"/>
        <v>6.25E-2</v>
      </c>
      <c r="R33" s="6">
        <f>+SUM(N33:N33)*K33</f>
        <v>0.125</v>
      </c>
      <c r="S33" s="6">
        <f t="shared" si="0"/>
        <v>0.1875</v>
      </c>
      <c r="T33" s="6">
        <f t="shared" si="1"/>
        <v>0.25</v>
      </c>
      <c r="U33" s="50">
        <f t="shared" si="2"/>
        <v>0.25</v>
      </c>
      <c r="V33" s="431"/>
      <c r="W33" s="431"/>
      <c r="X33" s="431"/>
      <c r="Y33" s="431"/>
      <c r="Z33" s="964"/>
      <c r="AA33" s="964"/>
      <c r="AB33" s="950"/>
    </row>
    <row r="34" spans="1:28" s="191" customFormat="1" ht="49.9" customHeight="1" x14ac:dyDescent="0.25">
      <c r="A34" s="938"/>
      <c r="B34" s="939"/>
      <c r="C34" s="958"/>
      <c r="D34" s="966"/>
      <c r="E34" s="813"/>
      <c r="F34" s="848"/>
      <c r="G34" s="968"/>
      <c r="H34" s="968"/>
      <c r="I34" s="972"/>
      <c r="J34" s="589"/>
      <c r="K34" s="68">
        <v>0.25</v>
      </c>
      <c r="L34" s="71" t="s">
        <v>24</v>
      </c>
      <c r="M34" s="18">
        <v>0</v>
      </c>
      <c r="N34" s="18">
        <v>0.5</v>
      </c>
      <c r="O34" s="18">
        <v>0.75</v>
      </c>
      <c r="P34" s="18">
        <v>1</v>
      </c>
      <c r="Q34" s="290">
        <f t="shared" si="3"/>
        <v>0</v>
      </c>
      <c r="R34" s="59">
        <f>+SUM(N34:N34)*K34</f>
        <v>0.125</v>
      </c>
      <c r="S34" s="59">
        <f t="shared" si="0"/>
        <v>0.1875</v>
      </c>
      <c r="T34" s="59">
        <f>+SUM(P34:P34)*K34</f>
        <v>0.25</v>
      </c>
      <c r="U34" s="60">
        <f t="shared" si="2"/>
        <v>0.25</v>
      </c>
      <c r="V34" s="461"/>
      <c r="W34" s="461"/>
      <c r="X34" s="461"/>
      <c r="Y34" s="461"/>
      <c r="Z34" s="964"/>
      <c r="AA34" s="964"/>
      <c r="AB34" s="950"/>
    </row>
    <row r="35" spans="1:28" s="191" customFormat="1" ht="42.6" customHeight="1" x14ac:dyDescent="0.25">
      <c r="A35" s="938"/>
      <c r="B35" s="939"/>
      <c r="C35" s="958"/>
      <c r="D35" s="969" t="s">
        <v>800</v>
      </c>
      <c r="E35" s="845" t="s">
        <v>801</v>
      </c>
      <c r="F35" s="846">
        <v>94</v>
      </c>
      <c r="G35" s="958" t="s">
        <v>802</v>
      </c>
      <c r="H35" s="958" t="s">
        <v>793</v>
      </c>
      <c r="I35" s="952">
        <f>+MAX(V35:Y42)</f>
        <v>0.97499999999999998</v>
      </c>
      <c r="J35" s="589" t="s">
        <v>873</v>
      </c>
      <c r="K35" s="70">
        <v>0.25</v>
      </c>
      <c r="L35" s="302" t="s">
        <v>23</v>
      </c>
      <c r="M35" s="304">
        <v>0.25</v>
      </c>
      <c r="N35" s="304">
        <v>0.5</v>
      </c>
      <c r="O35" s="304">
        <v>0.75</v>
      </c>
      <c r="P35" s="18">
        <v>1</v>
      </c>
      <c r="Q35" s="287">
        <f t="shared" si="3"/>
        <v>6.25E-2</v>
      </c>
      <c r="R35" s="51">
        <f>+SUM(N35:N35)*K35</f>
        <v>0.125</v>
      </c>
      <c r="S35" s="51">
        <f t="shared" si="0"/>
        <v>0.1875</v>
      </c>
      <c r="T35" s="51">
        <f t="shared" si="1"/>
        <v>0.25</v>
      </c>
      <c r="U35" s="50">
        <f t="shared" si="2"/>
        <v>0.25</v>
      </c>
      <c r="V35" s="430">
        <f>+Q36+Q38+Q42+Q40</f>
        <v>0.13750000000000001</v>
      </c>
      <c r="W35" s="430">
        <f>+R36+R38+R42+R40</f>
        <v>0.625</v>
      </c>
      <c r="X35" s="430">
        <f>+S36+S38+S42+S40</f>
        <v>0.8125</v>
      </c>
      <c r="Y35" s="430">
        <f>+T36+T38+T42+T40</f>
        <v>0.97499999999999998</v>
      </c>
      <c r="Z35" s="945" t="s">
        <v>435</v>
      </c>
      <c r="AA35" s="945" t="s">
        <v>796</v>
      </c>
      <c r="AB35" s="950"/>
    </row>
    <row r="36" spans="1:28" s="191" customFormat="1" ht="52.15" customHeight="1" x14ac:dyDescent="0.25">
      <c r="A36" s="938"/>
      <c r="B36" s="939"/>
      <c r="C36" s="958"/>
      <c r="D36" s="969"/>
      <c r="E36" s="792"/>
      <c r="F36" s="847"/>
      <c r="G36" s="958"/>
      <c r="H36" s="958"/>
      <c r="I36" s="952"/>
      <c r="J36" s="589"/>
      <c r="K36" s="68">
        <v>0.25</v>
      </c>
      <c r="L36" s="71" t="s">
        <v>24</v>
      </c>
      <c r="M36" s="18">
        <v>0.1</v>
      </c>
      <c r="N36" s="18">
        <v>1</v>
      </c>
      <c r="O36" s="18">
        <v>1</v>
      </c>
      <c r="P36" s="18">
        <v>1</v>
      </c>
      <c r="Q36" s="290">
        <f t="shared" si="3"/>
        <v>2.5000000000000001E-2</v>
      </c>
      <c r="R36" s="59">
        <f t="shared" si="4"/>
        <v>0.25</v>
      </c>
      <c r="S36" s="59">
        <f t="shared" si="0"/>
        <v>0.25</v>
      </c>
      <c r="T36" s="59">
        <f t="shared" si="1"/>
        <v>0.25</v>
      </c>
      <c r="U36" s="60">
        <f t="shared" si="2"/>
        <v>0.25</v>
      </c>
      <c r="V36" s="431"/>
      <c r="W36" s="431"/>
      <c r="X36" s="431"/>
      <c r="Y36" s="431"/>
      <c r="Z36" s="945"/>
      <c r="AA36" s="945"/>
      <c r="AB36" s="950"/>
    </row>
    <row r="37" spans="1:28" s="191" customFormat="1" ht="41.45" customHeight="1" x14ac:dyDescent="0.25">
      <c r="A37" s="938"/>
      <c r="B37" s="939"/>
      <c r="C37" s="958"/>
      <c r="D37" s="969"/>
      <c r="E37" s="792"/>
      <c r="F37" s="847"/>
      <c r="G37" s="958"/>
      <c r="H37" s="958"/>
      <c r="I37" s="952"/>
      <c r="J37" s="589" t="s">
        <v>874</v>
      </c>
      <c r="K37" s="70">
        <v>0.25</v>
      </c>
      <c r="L37" s="302" t="s">
        <v>23</v>
      </c>
      <c r="M37" s="304">
        <v>0.25</v>
      </c>
      <c r="N37" s="304">
        <v>0.5</v>
      </c>
      <c r="O37" s="304">
        <v>0.75</v>
      </c>
      <c r="P37" s="304">
        <v>1</v>
      </c>
      <c r="Q37" s="287">
        <f t="shared" ref="Q37:Q78" si="5">+SUM(M37:M37)*K37</f>
        <v>6.25E-2</v>
      </c>
      <c r="R37" s="6">
        <f t="shared" ref="R37:R78" si="6">+SUM(N37:N37)*K37</f>
        <v>0.125</v>
      </c>
      <c r="S37" s="6">
        <f t="shared" si="0"/>
        <v>0.1875</v>
      </c>
      <c r="T37" s="6">
        <f t="shared" si="1"/>
        <v>0.25</v>
      </c>
      <c r="U37" s="50">
        <f t="shared" si="2"/>
        <v>0.25</v>
      </c>
      <c r="V37" s="431"/>
      <c r="W37" s="431"/>
      <c r="X37" s="431"/>
      <c r="Y37" s="431"/>
      <c r="Z37" s="945"/>
      <c r="AA37" s="945"/>
      <c r="AB37" s="950"/>
    </row>
    <row r="38" spans="1:28" s="191" customFormat="1" ht="43.15" customHeight="1" x14ac:dyDescent="0.25">
      <c r="A38" s="938"/>
      <c r="B38" s="939"/>
      <c r="C38" s="958"/>
      <c r="D38" s="969"/>
      <c r="E38" s="792"/>
      <c r="F38" s="847"/>
      <c r="G38" s="958"/>
      <c r="H38" s="958"/>
      <c r="I38" s="952"/>
      <c r="J38" s="589"/>
      <c r="K38" s="68">
        <v>0.25</v>
      </c>
      <c r="L38" s="71" t="s">
        <v>24</v>
      </c>
      <c r="M38" s="18">
        <v>0.25</v>
      </c>
      <c r="N38" s="18">
        <v>0.5</v>
      </c>
      <c r="O38" s="18">
        <v>0.75</v>
      </c>
      <c r="P38" s="18">
        <v>0.9</v>
      </c>
      <c r="Q38" s="18">
        <f t="shared" si="5"/>
        <v>6.25E-2</v>
      </c>
      <c r="R38" s="18">
        <f t="shared" si="6"/>
        <v>0.125</v>
      </c>
      <c r="S38" s="18">
        <f t="shared" si="0"/>
        <v>0.1875</v>
      </c>
      <c r="T38" s="18">
        <f t="shared" si="1"/>
        <v>0.22500000000000001</v>
      </c>
      <c r="U38" s="60">
        <f t="shared" si="2"/>
        <v>0.22500000000000001</v>
      </c>
      <c r="V38" s="431"/>
      <c r="W38" s="431"/>
      <c r="X38" s="431"/>
      <c r="Y38" s="431"/>
      <c r="Z38" s="945"/>
      <c r="AA38" s="945"/>
      <c r="AB38" s="950"/>
    </row>
    <row r="39" spans="1:28" s="191" customFormat="1" ht="43.15" customHeight="1" x14ac:dyDescent="0.25">
      <c r="A39" s="938"/>
      <c r="B39" s="939"/>
      <c r="C39" s="958"/>
      <c r="D39" s="969"/>
      <c r="E39" s="792"/>
      <c r="F39" s="847"/>
      <c r="G39" s="958"/>
      <c r="H39" s="958"/>
      <c r="I39" s="952"/>
      <c r="J39" s="589" t="s">
        <v>875</v>
      </c>
      <c r="K39" s="70">
        <v>0.25</v>
      </c>
      <c r="L39" s="302" t="s">
        <v>23</v>
      </c>
      <c r="M39" s="304">
        <v>0.25</v>
      </c>
      <c r="N39" s="304">
        <v>0.5</v>
      </c>
      <c r="O39" s="304">
        <v>0.75</v>
      </c>
      <c r="P39" s="304">
        <v>1</v>
      </c>
      <c r="Q39" s="287">
        <f t="shared" si="5"/>
        <v>6.25E-2</v>
      </c>
      <c r="R39" s="6">
        <f t="shared" si="6"/>
        <v>0.125</v>
      </c>
      <c r="S39" s="6">
        <f t="shared" si="0"/>
        <v>0.1875</v>
      </c>
      <c r="T39" s="6">
        <f t="shared" si="1"/>
        <v>0.25</v>
      </c>
      <c r="U39" s="50">
        <f t="shared" si="2"/>
        <v>0.25</v>
      </c>
      <c r="V39" s="431"/>
      <c r="W39" s="431"/>
      <c r="X39" s="431"/>
      <c r="Y39" s="431"/>
      <c r="Z39" s="945"/>
      <c r="AA39" s="945"/>
      <c r="AB39" s="950"/>
    </row>
    <row r="40" spans="1:28" s="191" customFormat="1" ht="43.15" customHeight="1" x14ac:dyDescent="0.25">
      <c r="A40" s="938"/>
      <c r="B40" s="939"/>
      <c r="C40" s="958"/>
      <c r="D40" s="969"/>
      <c r="E40" s="792"/>
      <c r="F40" s="847"/>
      <c r="G40" s="958"/>
      <c r="H40" s="958"/>
      <c r="I40" s="952"/>
      <c r="J40" s="589"/>
      <c r="K40" s="68">
        <v>0.25</v>
      </c>
      <c r="L40" s="71" t="s">
        <v>24</v>
      </c>
      <c r="M40" s="18">
        <v>0.2</v>
      </c>
      <c r="N40" s="18">
        <v>0.5</v>
      </c>
      <c r="O40" s="18">
        <v>0.75</v>
      </c>
      <c r="P40" s="18">
        <v>1</v>
      </c>
      <c r="Q40" s="18">
        <f t="shared" si="5"/>
        <v>0.05</v>
      </c>
      <c r="R40" s="18">
        <f t="shared" si="6"/>
        <v>0.125</v>
      </c>
      <c r="S40" s="18">
        <f t="shared" si="0"/>
        <v>0.1875</v>
      </c>
      <c r="T40" s="18">
        <f t="shared" si="1"/>
        <v>0.25</v>
      </c>
      <c r="U40" s="60">
        <f t="shared" si="2"/>
        <v>0.25</v>
      </c>
      <c r="V40" s="431"/>
      <c r="W40" s="431"/>
      <c r="X40" s="431"/>
      <c r="Y40" s="431"/>
      <c r="Z40" s="945"/>
      <c r="AA40" s="945"/>
      <c r="AB40" s="950"/>
    </row>
    <row r="41" spans="1:28" s="191" customFormat="1" ht="43.9" customHeight="1" x14ac:dyDescent="0.25">
      <c r="A41" s="938"/>
      <c r="B41" s="939"/>
      <c r="C41" s="958"/>
      <c r="D41" s="969"/>
      <c r="E41" s="792"/>
      <c r="F41" s="847"/>
      <c r="G41" s="958"/>
      <c r="H41" s="958"/>
      <c r="I41" s="952"/>
      <c r="J41" s="589" t="s">
        <v>803</v>
      </c>
      <c r="K41" s="70">
        <v>0.25</v>
      </c>
      <c r="L41" s="302" t="s">
        <v>23</v>
      </c>
      <c r="M41" s="304">
        <v>0.25</v>
      </c>
      <c r="N41" s="304">
        <v>0.5</v>
      </c>
      <c r="O41" s="304">
        <v>0.75</v>
      </c>
      <c r="P41" s="304">
        <v>1</v>
      </c>
      <c r="Q41" s="287">
        <f t="shared" si="5"/>
        <v>6.25E-2</v>
      </c>
      <c r="R41" s="6">
        <f t="shared" si="6"/>
        <v>0.125</v>
      </c>
      <c r="S41" s="6">
        <f t="shared" si="0"/>
        <v>0.1875</v>
      </c>
      <c r="T41" s="6">
        <f t="shared" si="1"/>
        <v>0.25</v>
      </c>
      <c r="U41" s="50">
        <f t="shared" si="2"/>
        <v>0.25</v>
      </c>
      <c r="V41" s="431"/>
      <c r="W41" s="431"/>
      <c r="X41" s="431"/>
      <c r="Y41" s="431"/>
      <c r="Z41" s="945"/>
      <c r="AA41" s="945"/>
      <c r="AB41" s="950"/>
    </row>
    <row r="42" spans="1:28" s="191" customFormat="1" ht="43.15" customHeight="1" x14ac:dyDescent="0.25">
      <c r="A42" s="938"/>
      <c r="B42" s="939"/>
      <c r="C42" s="958"/>
      <c r="D42" s="969"/>
      <c r="E42" s="813"/>
      <c r="F42" s="848"/>
      <c r="G42" s="958"/>
      <c r="H42" s="958"/>
      <c r="I42" s="952"/>
      <c r="J42" s="589"/>
      <c r="K42" s="68">
        <v>0.25</v>
      </c>
      <c r="L42" s="71" t="s">
        <v>24</v>
      </c>
      <c r="M42" s="18">
        <v>0</v>
      </c>
      <c r="N42" s="18">
        <v>0.5</v>
      </c>
      <c r="O42" s="18">
        <v>0.75</v>
      </c>
      <c r="P42" s="18">
        <v>1</v>
      </c>
      <c r="Q42" s="290">
        <f t="shared" si="5"/>
        <v>0</v>
      </c>
      <c r="R42" s="59">
        <f t="shared" si="6"/>
        <v>0.125</v>
      </c>
      <c r="S42" s="59">
        <f t="shared" si="0"/>
        <v>0.1875</v>
      </c>
      <c r="T42" s="59">
        <f t="shared" si="1"/>
        <v>0.25</v>
      </c>
      <c r="U42" s="60">
        <f t="shared" si="2"/>
        <v>0.25</v>
      </c>
      <c r="V42" s="461"/>
      <c r="W42" s="461"/>
      <c r="X42" s="461"/>
      <c r="Y42" s="461"/>
      <c r="Z42" s="945"/>
      <c r="AA42" s="945"/>
      <c r="AB42" s="950"/>
    </row>
    <row r="43" spans="1:28" s="191" customFormat="1" ht="70.5" customHeight="1" x14ac:dyDescent="0.25">
      <c r="A43" s="938"/>
      <c r="B43" s="939"/>
      <c r="C43" s="958"/>
      <c r="D43" s="963" t="s">
        <v>804</v>
      </c>
      <c r="E43" s="858" t="s">
        <v>805</v>
      </c>
      <c r="F43" s="846">
        <v>95</v>
      </c>
      <c r="G43" s="977" t="s">
        <v>806</v>
      </c>
      <c r="H43" s="977" t="s">
        <v>807</v>
      </c>
      <c r="I43" s="970">
        <f>+MAX(V43:Y50)</f>
        <v>1</v>
      </c>
      <c r="J43" s="589" t="s">
        <v>808</v>
      </c>
      <c r="K43" s="70">
        <v>0.35</v>
      </c>
      <c r="L43" s="302" t="s">
        <v>23</v>
      </c>
      <c r="M43" s="304">
        <v>0.25</v>
      </c>
      <c r="N43" s="304">
        <v>0.5</v>
      </c>
      <c r="O43" s="304">
        <v>0.75</v>
      </c>
      <c r="P43" s="304">
        <v>1</v>
      </c>
      <c r="Q43" s="287">
        <f t="shared" si="5"/>
        <v>8.7499999999999994E-2</v>
      </c>
      <c r="R43" s="6">
        <f t="shared" si="6"/>
        <v>0.17499999999999999</v>
      </c>
      <c r="S43" s="6">
        <f t="shared" si="0"/>
        <v>0.26249999999999996</v>
      </c>
      <c r="T43" s="6">
        <f t="shared" si="1"/>
        <v>0.35</v>
      </c>
      <c r="U43" s="50">
        <f t="shared" si="2"/>
        <v>0.35</v>
      </c>
      <c r="V43" s="974">
        <f>+Q44+Q46+Q50+Q48</f>
        <v>0.14249999999999999</v>
      </c>
      <c r="W43" s="974">
        <f>+R44+R46+R50+R48</f>
        <v>0.67500000000000004</v>
      </c>
      <c r="X43" s="974">
        <f>+S44+S46+S50+S48</f>
        <v>0.6875</v>
      </c>
      <c r="Y43" s="974">
        <f>+T44+T46+T50+T48</f>
        <v>1</v>
      </c>
      <c r="Z43" s="945" t="s">
        <v>795</v>
      </c>
      <c r="AA43" s="949" t="s">
        <v>796</v>
      </c>
      <c r="AB43" s="950"/>
    </row>
    <row r="44" spans="1:28" s="191" customFormat="1" ht="81" customHeight="1" x14ac:dyDescent="0.25">
      <c r="A44" s="938"/>
      <c r="B44" s="939"/>
      <c r="C44" s="958"/>
      <c r="D44" s="963"/>
      <c r="E44" s="792"/>
      <c r="F44" s="847"/>
      <c r="G44" s="978"/>
      <c r="H44" s="978"/>
      <c r="I44" s="971"/>
      <c r="J44" s="589"/>
      <c r="K44" s="68">
        <v>0.35</v>
      </c>
      <c r="L44" s="71" t="s">
        <v>24</v>
      </c>
      <c r="M44" s="18">
        <v>0.15</v>
      </c>
      <c r="N44" s="18">
        <v>1</v>
      </c>
      <c r="O44" s="18">
        <v>1</v>
      </c>
      <c r="P44" s="18">
        <v>1</v>
      </c>
      <c r="Q44" s="290">
        <f t="shared" si="5"/>
        <v>5.2499999999999998E-2</v>
      </c>
      <c r="R44" s="59">
        <f>+SUM(N44:N44)*K44</f>
        <v>0.35</v>
      </c>
      <c r="S44" s="59">
        <f t="shared" si="0"/>
        <v>0.35</v>
      </c>
      <c r="T44" s="59">
        <f t="shared" si="1"/>
        <v>0.35</v>
      </c>
      <c r="U44" s="60">
        <f t="shared" si="2"/>
        <v>0.35</v>
      </c>
      <c r="V44" s="975"/>
      <c r="W44" s="975"/>
      <c r="X44" s="975"/>
      <c r="Y44" s="975"/>
      <c r="Z44" s="945"/>
      <c r="AA44" s="950"/>
      <c r="AB44" s="950"/>
    </row>
    <row r="45" spans="1:28" s="191" customFormat="1" ht="51" customHeight="1" x14ac:dyDescent="0.25">
      <c r="A45" s="938"/>
      <c r="B45" s="939"/>
      <c r="C45" s="958"/>
      <c r="D45" s="963"/>
      <c r="E45" s="792"/>
      <c r="F45" s="847"/>
      <c r="G45" s="978"/>
      <c r="H45" s="978"/>
      <c r="I45" s="971"/>
      <c r="J45" s="965" t="s">
        <v>809</v>
      </c>
      <c r="K45" s="70">
        <v>0.15</v>
      </c>
      <c r="L45" s="302" t="s">
        <v>23</v>
      </c>
      <c r="M45" s="304">
        <v>0</v>
      </c>
      <c r="N45" s="304">
        <v>0.5</v>
      </c>
      <c r="O45" s="304">
        <v>0.75</v>
      </c>
      <c r="P45" s="304">
        <v>1</v>
      </c>
      <c r="Q45" s="287">
        <f t="shared" si="5"/>
        <v>0</v>
      </c>
      <c r="R45" s="6">
        <f t="shared" si="6"/>
        <v>7.4999999999999997E-2</v>
      </c>
      <c r="S45" s="6">
        <f t="shared" si="0"/>
        <v>0.11249999999999999</v>
      </c>
      <c r="T45" s="6">
        <f t="shared" si="1"/>
        <v>0.15</v>
      </c>
      <c r="U45" s="50">
        <f t="shared" si="2"/>
        <v>0.15</v>
      </c>
      <c r="V45" s="975"/>
      <c r="W45" s="975"/>
      <c r="X45" s="975"/>
      <c r="Y45" s="975"/>
      <c r="Z45" s="945"/>
      <c r="AA45" s="950"/>
      <c r="AB45" s="950"/>
    </row>
    <row r="46" spans="1:28" s="191" customFormat="1" ht="71.45" customHeight="1" x14ac:dyDescent="0.25">
      <c r="A46" s="938"/>
      <c r="B46" s="939"/>
      <c r="C46" s="958"/>
      <c r="D46" s="963"/>
      <c r="E46" s="792"/>
      <c r="F46" s="847"/>
      <c r="G46" s="978"/>
      <c r="H46" s="978"/>
      <c r="I46" s="971"/>
      <c r="J46" s="589"/>
      <c r="K46" s="68">
        <v>0.15</v>
      </c>
      <c r="L46" s="71" t="s">
        <v>24</v>
      </c>
      <c r="M46" s="18">
        <v>0.25</v>
      </c>
      <c r="N46" s="18">
        <v>0.5</v>
      </c>
      <c r="O46" s="18">
        <v>0.75</v>
      </c>
      <c r="P46" s="18">
        <v>1</v>
      </c>
      <c r="Q46" s="290">
        <f t="shared" si="5"/>
        <v>3.7499999999999999E-2</v>
      </c>
      <c r="R46" s="59">
        <f t="shared" si="6"/>
        <v>7.4999999999999997E-2</v>
      </c>
      <c r="S46" s="59">
        <f t="shared" si="0"/>
        <v>0.11249999999999999</v>
      </c>
      <c r="T46" s="59">
        <f t="shared" si="1"/>
        <v>0.15</v>
      </c>
      <c r="U46" s="60">
        <f t="shared" si="2"/>
        <v>0.15</v>
      </c>
      <c r="V46" s="975"/>
      <c r="W46" s="975"/>
      <c r="X46" s="975"/>
      <c r="Y46" s="975"/>
      <c r="Z46" s="945"/>
      <c r="AA46" s="950"/>
      <c r="AB46" s="950"/>
    </row>
    <row r="47" spans="1:28" s="191" customFormat="1" ht="58.15" customHeight="1" x14ac:dyDescent="0.25">
      <c r="A47" s="938"/>
      <c r="B47" s="939"/>
      <c r="C47" s="958"/>
      <c r="D47" s="963"/>
      <c r="E47" s="792"/>
      <c r="F47" s="847"/>
      <c r="G47" s="978"/>
      <c r="H47" s="978"/>
      <c r="I47" s="971"/>
      <c r="J47" s="571" t="s">
        <v>810</v>
      </c>
      <c r="K47" s="70">
        <v>0.35</v>
      </c>
      <c r="L47" s="302" t="s">
        <v>23</v>
      </c>
      <c r="M47" s="304">
        <v>0.25</v>
      </c>
      <c r="N47" s="304">
        <v>0.5</v>
      </c>
      <c r="O47" s="304">
        <v>0.75</v>
      </c>
      <c r="P47" s="304">
        <v>1</v>
      </c>
      <c r="Q47" s="305">
        <f>+SUM(M47:M47)*K47</f>
        <v>8.7499999999999994E-2</v>
      </c>
      <c r="R47" s="305">
        <f>+SUM(N47:N47)*K47</f>
        <v>0.17499999999999999</v>
      </c>
      <c r="S47" s="305">
        <f>+SUM(O47:O47)*M47</f>
        <v>0.1875</v>
      </c>
      <c r="T47" s="305">
        <f t="shared" si="1"/>
        <v>0.35</v>
      </c>
      <c r="U47" s="50">
        <f t="shared" si="2"/>
        <v>0.35</v>
      </c>
      <c r="V47" s="975"/>
      <c r="W47" s="975"/>
      <c r="X47" s="975"/>
      <c r="Y47" s="975"/>
      <c r="Z47" s="945"/>
      <c r="AA47" s="950"/>
      <c r="AB47" s="950"/>
    </row>
    <row r="48" spans="1:28" s="191" customFormat="1" ht="29.45" customHeight="1" x14ac:dyDescent="0.25">
      <c r="A48" s="938"/>
      <c r="B48" s="939"/>
      <c r="C48" s="958"/>
      <c r="D48" s="963"/>
      <c r="E48" s="792"/>
      <c r="F48" s="847"/>
      <c r="G48" s="978"/>
      <c r="H48" s="978"/>
      <c r="I48" s="971"/>
      <c r="J48" s="973"/>
      <c r="K48" s="68">
        <v>0.35</v>
      </c>
      <c r="L48" s="71" t="s">
        <v>24</v>
      </c>
      <c r="M48" s="18">
        <v>0.15</v>
      </c>
      <c r="N48" s="18">
        <v>0.5</v>
      </c>
      <c r="O48" s="18">
        <v>0.75</v>
      </c>
      <c r="P48" s="18">
        <v>1</v>
      </c>
      <c r="Q48" s="290">
        <f>+SUM(M48:M48)*K48</f>
        <v>5.2499999999999998E-2</v>
      </c>
      <c r="R48" s="59">
        <f>+SUM(N48:N48)*K48</f>
        <v>0.17499999999999999</v>
      </c>
      <c r="S48" s="59">
        <f>+SUM(O48:O48)*M48</f>
        <v>0.11249999999999999</v>
      </c>
      <c r="T48" s="59">
        <f t="shared" si="1"/>
        <v>0.35</v>
      </c>
      <c r="U48" s="60">
        <f t="shared" si="2"/>
        <v>0.35</v>
      </c>
      <c r="V48" s="975"/>
      <c r="W48" s="975"/>
      <c r="X48" s="975"/>
      <c r="Y48" s="975"/>
      <c r="Z48" s="945"/>
      <c r="AA48" s="950"/>
      <c r="AB48" s="950"/>
    </row>
    <row r="49" spans="1:28" s="191" customFormat="1" ht="41.45" customHeight="1" x14ac:dyDescent="0.25">
      <c r="A49" s="938"/>
      <c r="B49" s="939"/>
      <c r="C49" s="958"/>
      <c r="D49" s="963"/>
      <c r="E49" s="792"/>
      <c r="F49" s="847"/>
      <c r="G49" s="978"/>
      <c r="H49" s="978"/>
      <c r="I49" s="971"/>
      <c r="J49" s="589" t="s">
        <v>811</v>
      </c>
      <c r="K49" s="70">
        <v>0.15</v>
      </c>
      <c r="L49" s="302" t="s">
        <v>23</v>
      </c>
      <c r="M49" s="304">
        <v>0.25</v>
      </c>
      <c r="N49" s="304">
        <v>0.5</v>
      </c>
      <c r="O49" s="304">
        <v>0.75</v>
      </c>
      <c r="P49" s="304">
        <v>1</v>
      </c>
      <c r="Q49" s="287">
        <f t="shared" si="5"/>
        <v>3.7499999999999999E-2</v>
      </c>
      <c r="R49" s="6">
        <f t="shared" si="6"/>
        <v>7.4999999999999997E-2</v>
      </c>
      <c r="S49" s="6">
        <f t="shared" si="0"/>
        <v>0.11249999999999999</v>
      </c>
      <c r="T49" s="6">
        <f t="shared" si="1"/>
        <v>0.15</v>
      </c>
      <c r="U49" s="50">
        <f t="shared" si="2"/>
        <v>0.15</v>
      </c>
      <c r="V49" s="975"/>
      <c r="W49" s="975"/>
      <c r="X49" s="975"/>
      <c r="Y49" s="975"/>
      <c r="Z49" s="945"/>
      <c r="AA49" s="950"/>
      <c r="AB49" s="950"/>
    </row>
    <row r="50" spans="1:28" s="191" customFormat="1" ht="96.6" customHeight="1" x14ac:dyDescent="0.25">
      <c r="A50" s="938"/>
      <c r="B50" s="939"/>
      <c r="C50" s="958"/>
      <c r="D50" s="963"/>
      <c r="E50" s="813"/>
      <c r="F50" s="848"/>
      <c r="G50" s="979"/>
      <c r="H50" s="979"/>
      <c r="I50" s="972"/>
      <c r="J50" s="589"/>
      <c r="K50" s="68">
        <v>0.15</v>
      </c>
      <c r="L50" s="71" t="s">
        <v>24</v>
      </c>
      <c r="M50" s="18">
        <v>0</v>
      </c>
      <c r="N50" s="18">
        <v>0.5</v>
      </c>
      <c r="O50" s="18">
        <v>0.75</v>
      </c>
      <c r="P50" s="18">
        <v>1</v>
      </c>
      <c r="Q50" s="290">
        <f t="shared" si="5"/>
        <v>0</v>
      </c>
      <c r="R50" s="59">
        <f t="shared" si="6"/>
        <v>7.4999999999999997E-2</v>
      </c>
      <c r="S50" s="59">
        <f t="shared" si="0"/>
        <v>0.11249999999999999</v>
      </c>
      <c r="T50" s="59">
        <f t="shared" si="1"/>
        <v>0.15</v>
      </c>
      <c r="U50" s="60">
        <f t="shared" si="2"/>
        <v>0.15</v>
      </c>
      <c r="V50" s="976"/>
      <c r="W50" s="976"/>
      <c r="X50" s="976"/>
      <c r="Y50" s="976"/>
      <c r="Z50" s="945"/>
      <c r="AA50" s="950"/>
      <c r="AB50" s="950"/>
    </row>
    <row r="51" spans="1:28" s="191" customFormat="1" ht="44.45" customHeight="1" x14ac:dyDescent="0.25">
      <c r="A51" s="938"/>
      <c r="B51" s="939"/>
      <c r="C51" s="958"/>
      <c r="D51" s="963" t="s">
        <v>812</v>
      </c>
      <c r="E51" s="845" t="s">
        <v>813</v>
      </c>
      <c r="F51" s="846">
        <v>96</v>
      </c>
      <c r="G51" s="958" t="s">
        <v>814</v>
      </c>
      <c r="H51" s="958" t="s">
        <v>793</v>
      </c>
      <c r="I51" s="952">
        <f>+MAX(V51:Y56)</f>
        <v>1</v>
      </c>
      <c r="J51" s="589" t="s">
        <v>815</v>
      </c>
      <c r="K51" s="70">
        <v>0.5</v>
      </c>
      <c r="L51" s="302" t="s">
        <v>23</v>
      </c>
      <c r="M51" s="303">
        <v>0.25</v>
      </c>
      <c r="N51" s="304">
        <v>0.5</v>
      </c>
      <c r="O51" s="303">
        <v>0.75</v>
      </c>
      <c r="P51" s="303">
        <v>1</v>
      </c>
      <c r="Q51" s="287">
        <f t="shared" si="5"/>
        <v>0.125</v>
      </c>
      <c r="R51" s="6">
        <f t="shared" si="6"/>
        <v>0.25</v>
      </c>
      <c r="S51" s="6">
        <f t="shared" si="0"/>
        <v>0.375</v>
      </c>
      <c r="T51" s="6">
        <f t="shared" si="1"/>
        <v>0.5</v>
      </c>
      <c r="U51" s="50">
        <f t="shared" si="2"/>
        <v>0.5</v>
      </c>
      <c r="V51" s="975">
        <f>+Q52+Q54+Q56</f>
        <v>0.16500000000000001</v>
      </c>
      <c r="W51" s="975">
        <f>+R52+R54+R56</f>
        <v>0.5</v>
      </c>
      <c r="X51" s="975">
        <f>+S52+S54+S56</f>
        <v>0.75</v>
      </c>
      <c r="Y51" s="975">
        <f>+T52+T54+T56</f>
        <v>1</v>
      </c>
      <c r="Z51" s="945" t="s">
        <v>435</v>
      </c>
      <c r="AA51" s="945" t="s">
        <v>796</v>
      </c>
      <c r="AB51" s="950"/>
    </row>
    <row r="52" spans="1:28" s="191" customFormat="1" ht="40.15" customHeight="1" x14ac:dyDescent="0.25">
      <c r="A52" s="938"/>
      <c r="B52" s="939"/>
      <c r="C52" s="958"/>
      <c r="D52" s="963"/>
      <c r="E52" s="792"/>
      <c r="F52" s="847"/>
      <c r="G52" s="958"/>
      <c r="H52" s="958"/>
      <c r="I52" s="952"/>
      <c r="J52" s="589"/>
      <c r="K52" s="68">
        <v>0.5</v>
      </c>
      <c r="L52" s="71" t="s">
        <v>24</v>
      </c>
      <c r="M52" s="18">
        <v>0.25</v>
      </c>
      <c r="N52" s="18">
        <v>0.5</v>
      </c>
      <c r="O52" s="18">
        <v>0.75</v>
      </c>
      <c r="P52" s="18">
        <v>1</v>
      </c>
      <c r="Q52" s="290">
        <f t="shared" si="5"/>
        <v>0.125</v>
      </c>
      <c r="R52" s="59">
        <f t="shared" si="6"/>
        <v>0.25</v>
      </c>
      <c r="S52" s="59">
        <f t="shared" si="0"/>
        <v>0.375</v>
      </c>
      <c r="T52" s="59">
        <f t="shared" si="1"/>
        <v>0.5</v>
      </c>
      <c r="U52" s="60">
        <f t="shared" si="2"/>
        <v>0.5</v>
      </c>
      <c r="V52" s="975"/>
      <c r="W52" s="975"/>
      <c r="X52" s="975"/>
      <c r="Y52" s="975"/>
      <c r="Z52" s="945"/>
      <c r="AA52" s="945"/>
      <c r="AB52" s="950"/>
    </row>
    <row r="53" spans="1:28" s="191" customFormat="1" ht="39.6" customHeight="1" x14ac:dyDescent="0.25">
      <c r="A53" s="938"/>
      <c r="B53" s="939"/>
      <c r="C53" s="958"/>
      <c r="D53" s="963"/>
      <c r="E53" s="792"/>
      <c r="F53" s="847"/>
      <c r="G53" s="958"/>
      <c r="H53" s="958"/>
      <c r="I53" s="952"/>
      <c r="J53" s="589" t="s">
        <v>816</v>
      </c>
      <c r="K53" s="70">
        <v>0.2</v>
      </c>
      <c r="L53" s="302" t="s">
        <v>23</v>
      </c>
      <c r="M53" s="303">
        <v>0.25</v>
      </c>
      <c r="N53" s="303">
        <v>0.5</v>
      </c>
      <c r="O53" s="303">
        <v>0.75</v>
      </c>
      <c r="P53" s="303">
        <v>1</v>
      </c>
      <c r="Q53" s="287">
        <f t="shared" si="5"/>
        <v>0.05</v>
      </c>
      <c r="R53" s="6">
        <f t="shared" si="6"/>
        <v>0.1</v>
      </c>
      <c r="S53" s="6">
        <f t="shared" si="0"/>
        <v>0.15000000000000002</v>
      </c>
      <c r="T53" s="6">
        <f t="shared" si="1"/>
        <v>0.2</v>
      </c>
      <c r="U53" s="50">
        <f t="shared" si="2"/>
        <v>0.2</v>
      </c>
      <c r="V53" s="975"/>
      <c r="W53" s="975"/>
      <c r="X53" s="975"/>
      <c r="Y53" s="975"/>
      <c r="Z53" s="945"/>
      <c r="AA53" s="945"/>
      <c r="AB53" s="950"/>
    </row>
    <row r="54" spans="1:28" s="191" customFormat="1" ht="37.15" customHeight="1" x14ac:dyDescent="0.25">
      <c r="A54" s="938"/>
      <c r="B54" s="939"/>
      <c r="C54" s="958"/>
      <c r="D54" s="963"/>
      <c r="E54" s="792"/>
      <c r="F54" s="847"/>
      <c r="G54" s="958"/>
      <c r="H54" s="958"/>
      <c r="I54" s="952"/>
      <c r="J54" s="589"/>
      <c r="K54" s="68">
        <v>0.2</v>
      </c>
      <c r="L54" s="71" t="s">
        <v>24</v>
      </c>
      <c r="M54" s="18">
        <v>0.2</v>
      </c>
      <c r="N54" s="18">
        <v>0.5</v>
      </c>
      <c r="O54" s="18">
        <v>0.75</v>
      </c>
      <c r="P54" s="18">
        <v>1</v>
      </c>
      <c r="Q54" s="290">
        <f t="shared" si="5"/>
        <v>4.0000000000000008E-2</v>
      </c>
      <c r="R54" s="59">
        <f>+SUM(N54:N54)*K54</f>
        <v>0.1</v>
      </c>
      <c r="S54" s="59">
        <f t="shared" si="0"/>
        <v>0.15000000000000002</v>
      </c>
      <c r="T54" s="59">
        <f t="shared" si="1"/>
        <v>0.2</v>
      </c>
      <c r="U54" s="60">
        <f t="shared" si="2"/>
        <v>0.2</v>
      </c>
      <c r="V54" s="975"/>
      <c r="W54" s="975"/>
      <c r="X54" s="975"/>
      <c r="Y54" s="975"/>
      <c r="Z54" s="945"/>
      <c r="AA54" s="945"/>
      <c r="AB54" s="950"/>
    </row>
    <row r="55" spans="1:28" s="191" customFormat="1" ht="37.9" customHeight="1" x14ac:dyDescent="0.25">
      <c r="A55" s="938"/>
      <c r="B55" s="939"/>
      <c r="C55" s="958"/>
      <c r="D55" s="963"/>
      <c r="E55" s="792"/>
      <c r="F55" s="847"/>
      <c r="G55" s="958"/>
      <c r="H55" s="958"/>
      <c r="I55" s="952"/>
      <c r="J55" s="589" t="s">
        <v>817</v>
      </c>
      <c r="K55" s="70">
        <v>0.3</v>
      </c>
      <c r="L55" s="302" t="s">
        <v>23</v>
      </c>
      <c r="M55" s="303">
        <v>0.25</v>
      </c>
      <c r="N55" s="303">
        <v>0.5</v>
      </c>
      <c r="O55" s="303">
        <v>0.75</v>
      </c>
      <c r="P55" s="303">
        <v>1</v>
      </c>
      <c r="Q55" s="287">
        <f t="shared" si="5"/>
        <v>7.4999999999999997E-2</v>
      </c>
      <c r="R55" s="6">
        <f t="shared" si="6"/>
        <v>0.15</v>
      </c>
      <c r="S55" s="6">
        <f t="shared" si="0"/>
        <v>0.22499999999999998</v>
      </c>
      <c r="T55" s="6">
        <f t="shared" si="1"/>
        <v>0.3</v>
      </c>
      <c r="U55" s="50">
        <f t="shared" si="2"/>
        <v>0.3</v>
      </c>
      <c r="V55" s="975"/>
      <c r="W55" s="975"/>
      <c r="X55" s="975"/>
      <c r="Y55" s="975"/>
      <c r="Z55" s="945"/>
      <c r="AA55" s="945"/>
      <c r="AB55" s="950"/>
    </row>
    <row r="56" spans="1:28" s="191" customFormat="1" ht="33.6" customHeight="1" x14ac:dyDescent="0.25">
      <c r="A56" s="938"/>
      <c r="B56" s="939"/>
      <c r="C56" s="958"/>
      <c r="D56" s="963"/>
      <c r="E56" s="813"/>
      <c r="F56" s="848"/>
      <c r="G56" s="958"/>
      <c r="H56" s="958"/>
      <c r="I56" s="952"/>
      <c r="J56" s="589"/>
      <c r="K56" s="68">
        <v>0.3</v>
      </c>
      <c r="L56" s="71" t="s">
        <v>24</v>
      </c>
      <c r="M56" s="18">
        <v>0</v>
      </c>
      <c r="N56" s="18">
        <v>0.5</v>
      </c>
      <c r="O56" s="18">
        <v>0.75</v>
      </c>
      <c r="P56" s="18">
        <v>1</v>
      </c>
      <c r="Q56" s="290">
        <f t="shared" si="5"/>
        <v>0</v>
      </c>
      <c r="R56" s="59">
        <f t="shared" si="6"/>
        <v>0.15</v>
      </c>
      <c r="S56" s="59">
        <f t="shared" si="0"/>
        <v>0.22499999999999998</v>
      </c>
      <c r="T56" s="59">
        <f t="shared" si="1"/>
        <v>0.3</v>
      </c>
      <c r="U56" s="60">
        <f t="shared" si="2"/>
        <v>0.3</v>
      </c>
      <c r="V56" s="975"/>
      <c r="W56" s="975"/>
      <c r="X56" s="975"/>
      <c r="Y56" s="975"/>
      <c r="Z56" s="945"/>
      <c r="AA56" s="945"/>
      <c r="AB56" s="950"/>
    </row>
    <row r="57" spans="1:28" s="191" customFormat="1" ht="41.45" customHeight="1" x14ac:dyDescent="0.25">
      <c r="A57" s="938"/>
      <c r="B57" s="939"/>
      <c r="C57" s="940" t="s">
        <v>818</v>
      </c>
      <c r="D57" s="941" t="s">
        <v>819</v>
      </c>
      <c r="E57" s="845" t="s">
        <v>820</v>
      </c>
      <c r="F57" s="846">
        <v>97</v>
      </c>
      <c r="G57" s="958" t="s">
        <v>821</v>
      </c>
      <c r="H57" s="958" t="s">
        <v>822</v>
      </c>
      <c r="I57" s="952">
        <f>+MAX(V57:Y60)</f>
        <v>1</v>
      </c>
      <c r="J57" s="589" t="s">
        <v>823</v>
      </c>
      <c r="K57" s="70">
        <v>0.5</v>
      </c>
      <c r="L57" s="302" t="s">
        <v>23</v>
      </c>
      <c r="M57" s="303">
        <v>0.25</v>
      </c>
      <c r="N57" s="303">
        <v>0.25</v>
      </c>
      <c r="O57" s="303">
        <v>0.75</v>
      </c>
      <c r="P57" s="303">
        <v>1</v>
      </c>
      <c r="Q57" s="287">
        <f t="shared" si="5"/>
        <v>0.125</v>
      </c>
      <c r="R57" s="6">
        <f t="shared" si="6"/>
        <v>0.125</v>
      </c>
      <c r="S57" s="6">
        <f t="shared" si="0"/>
        <v>0.375</v>
      </c>
      <c r="T57" s="6">
        <f t="shared" si="1"/>
        <v>0.5</v>
      </c>
      <c r="U57" s="50">
        <f t="shared" si="2"/>
        <v>0.5</v>
      </c>
      <c r="V57" s="974">
        <f>+Q58+Q60</f>
        <v>0.23739035087719298</v>
      </c>
      <c r="W57" s="974">
        <f>+R58+R60</f>
        <v>0.46901535087719298</v>
      </c>
      <c r="X57" s="974">
        <f>+S58+S60</f>
        <v>0.86250000000000004</v>
      </c>
      <c r="Y57" s="974">
        <f>+T58+T60</f>
        <v>1</v>
      </c>
      <c r="Z57" s="945" t="s">
        <v>824</v>
      </c>
      <c r="AA57" s="981" t="s">
        <v>880</v>
      </c>
      <c r="AB57" s="950"/>
    </row>
    <row r="58" spans="1:28" s="191" customFormat="1" ht="36" customHeight="1" x14ac:dyDescent="0.25">
      <c r="A58" s="938"/>
      <c r="B58" s="939"/>
      <c r="C58" s="940"/>
      <c r="D58" s="941"/>
      <c r="E58" s="792"/>
      <c r="F58" s="847"/>
      <c r="G58" s="958"/>
      <c r="H58" s="958"/>
      <c r="I58" s="952"/>
      <c r="J58" s="589"/>
      <c r="K58" s="68">
        <v>0.5</v>
      </c>
      <c r="L58" s="71" t="s">
        <v>24</v>
      </c>
      <c r="M58" s="18">
        <f>((205/228)*25%)</f>
        <v>0.22478070175438597</v>
      </c>
      <c r="N58" s="18">
        <f>M58+(85.3%*25%)</f>
        <v>0.43803070175438596</v>
      </c>
      <c r="O58" s="18">
        <v>0.75</v>
      </c>
      <c r="P58" s="18">
        <v>1</v>
      </c>
      <c r="Q58" s="290">
        <f t="shared" si="5"/>
        <v>0.11239035087719298</v>
      </c>
      <c r="R58" s="59">
        <f t="shared" si="6"/>
        <v>0.21901535087719298</v>
      </c>
      <c r="S58" s="59">
        <f t="shared" si="0"/>
        <v>0.375</v>
      </c>
      <c r="T58" s="59">
        <f t="shared" si="1"/>
        <v>0.5</v>
      </c>
      <c r="U58" s="60">
        <f t="shared" si="2"/>
        <v>0.5</v>
      </c>
      <c r="V58" s="975"/>
      <c r="W58" s="975"/>
      <c r="X58" s="975"/>
      <c r="Y58" s="975"/>
      <c r="Z58" s="945"/>
      <c r="AA58" s="982"/>
      <c r="AB58" s="950"/>
    </row>
    <row r="59" spans="1:28" s="191" customFormat="1" ht="38.450000000000003" customHeight="1" x14ac:dyDescent="0.25">
      <c r="A59" s="938"/>
      <c r="B59" s="939"/>
      <c r="C59" s="940"/>
      <c r="D59" s="941"/>
      <c r="E59" s="792"/>
      <c r="F59" s="847"/>
      <c r="G59" s="958"/>
      <c r="H59" s="958"/>
      <c r="I59" s="952"/>
      <c r="J59" s="589" t="s">
        <v>825</v>
      </c>
      <c r="K59" s="70">
        <v>0.5</v>
      </c>
      <c r="L59" s="302" t="s">
        <v>23</v>
      </c>
      <c r="M59" s="303">
        <v>0.25</v>
      </c>
      <c r="N59" s="303">
        <v>0.5</v>
      </c>
      <c r="O59" s="303">
        <v>0.75</v>
      </c>
      <c r="P59" s="303">
        <v>1</v>
      </c>
      <c r="Q59" s="287">
        <f t="shared" si="5"/>
        <v>0.125</v>
      </c>
      <c r="R59" s="6">
        <f t="shared" si="6"/>
        <v>0.25</v>
      </c>
      <c r="S59" s="6">
        <f t="shared" si="0"/>
        <v>0.375</v>
      </c>
      <c r="T59" s="6">
        <f t="shared" si="1"/>
        <v>0.5</v>
      </c>
      <c r="U59" s="50">
        <f t="shared" si="2"/>
        <v>0.5</v>
      </c>
      <c r="V59" s="975"/>
      <c r="W59" s="975"/>
      <c r="X59" s="975"/>
      <c r="Y59" s="975"/>
      <c r="Z59" s="945"/>
      <c r="AA59" s="982"/>
      <c r="AB59" s="950"/>
    </row>
    <row r="60" spans="1:28" s="191" customFormat="1" ht="36.6" customHeight="1" x14ac:dyDescent="0.25">
      <c r="A60" s="938"/>
      <c r="B60" s="939"/>
      <c r="C60" s="940"/>
      <c r="D60" s="941"/>
      <c r="E60" s="792"/>
      <c r="F60" s="847"/>
      <c r="G60" s="958"/>
      <c r="H60" s="958"/>
      <c r="I60" s="952"/>
      <c r="J60" s="589"/>
      <c r="K60" s="68">
        <v>0.5</v>
      </c>
      <c r="L60" s="71" t="s">
        <v>24</v>
      </c>
      <c r="M60" s="18">
        <v>0.25</v>
      </c>
      <c r="N60" s="18">
        <v>0.5</v>
      </c>
      <c r="O60" s="18">
        <f>39/40</f>
        <v>0.97499999999999998</v>
      </c>
      <c r="P60" s="18">
        <v>1</v>
      </c>
      <c r="Q60" s="290">
        <f t="shared" si="5"/>
        <v>0.125</v>
      </c>
      <c r="R60" s="59">
        <f t="shared" si="6"/>
        <v>0.25</v>
      </c>
      <c r="S60" s="59">
        <f t="shared" si="0"/>
        <v>0.48749999999999999</v>
      </c>
      <c r="T60" s="59">
        <f t="shared" si="1"/>
        <v>0.5</v>
      </c>
      <c r="U60" s="60">
        <f t="shared" si="2"/>
        <v>0.5</v>
      </c>
      <c r="V60" s="976"/>
      <c r="W60" s="976"/>
      <c r="X60" s="976"/>
      <c r="Y60" s="976"/>
      <c r="Z60" s="945"/>
      <c r="AA60" s="982"/>
      <c r="AB60" s="950"/>
    </row>
    <row r="61" spans="1:28" s="191" customFormat="1" ht="43.9" customHeight="1" x14ac:dyDescent="0.25">
      <c r="A61" s="938"/>
      <c r="B61" s="939"/>
      <c r="C61" s="940"/>
      <c r="D61" s="941" t="s">
        <v>826</v>
      </c>
      <c r="E61" s="845" t="s">
        <v>827</v>
      </c>
      <c r="F61" s="846">
        <v>98</v>
      </c>
      <c r="G61" s="958" t="s">
        <v>828</v>
      </c>
      <c r="H61" s="958" t="s">
        <v>829</v>
      </c>
      <c r="I61" s="952">
        <f>+MAX(V61:Y64)</f>
        <v>1</v>
      </c>
      <c r="J61" s="589" t="s">
        <v>830</v>
      </c>
      <c r="K61" s="70">
        <v>0.5</v>
      </c>
      <c r="L61" s="302" t="s">
        <v>23</v>
      </c>
      <c r="M61" s="303">
        <v>0.25</v>
      </c>
      <c r="N61" s="303">
        <v>0.5</v>
      </c>
      <c r="O61" s="303">
        <v>0.7</v>
      </c>
      <c r="P61" s="303">
        <v>1</v>
      </c>
      <c r="Q61" s="287">
        <f t="shared" si="5"/>
        <v>0.125</v>
      </c>
      <c r="R61" s="6">
        <f>+SUM(N61:N61)*K61</f>
        <v>0.25</v>
      </c>
      <c r="S61" s="6">
        <f t="shared" si="0"/>
        <v>0.35</v>
      </c>
      <c r="T61" s="6">
        <f t="shared" si="1"/>
        <v>0.5</v>
      </c>
      <c r="U61" s="50">
        <f t="shared" si="2"/>
        <v>0.5</v>
      </c>
      <c r="V61" s="980">
        <f>+Q62+Q64</f>
        <v>0.2</v>
      </c>
      <c r="W61" s="980">
        <f>+R62+R64</f>
        <v>0.5</v>
      </c>
      <c r="X61" s="980">
        <f>+S62+S64</f>
        <v>0.75</v>
      </c>
      <c r="Y61" s="980">
        <f>+T62+T64</f>
        <v>1</v>
      </c>
      <c r="Z61" s="945"/>
      <c r="AA61" s="982"/>
      <c r="AB61" s="950"/>
    </row>
    <row r="62" spans="1:28" s="191" customFormat="1" ht="60.75" customHeight="1" x14ac:dyDescent="0.25">
      <c r="A62" s="938"/>
      <c r="B62" s="939"/>
      <c r="C62" s="940"/>
      <c r="D62" s="941"/>
      <c r="E62" s="792"/>
      <c r="F62" s="847"/>
      <c r="G62" s="958"/>
      <c r="H62" s="958"/>
      <c r="I62" s="952"/>
      <c r="J62" s="589"/>
      <c r="K62" s="68">
        <v>0.5</v>
      </c>
      <c r="L62" s="71" t="s">
        <v>24</v>
      </c>
      <c r="M62" s="18">
        <v>0.2</v>
      </c>
      <c r="N62" s="18">
        <v>0.5</v>
      </c>
      <c r="O62" s="18">
        <v>0.75</v>
      </c>
      <c r="P62" s="18">
        <v>1</v>
      </c>
      <c r="Q62" s="290">
        <f t="shared" si="5"/>
        <v>0.1</v>
      </c>
      <c r="R62" s="59">
        <f>+SUM(N62:N62)*K62</f>
        <v>0.25</v>
      </c>
      <c r="S62" s="59">
        <f t="shared" si="0"/>
        <v>0.375</v>
      </c>
      <c r="T62" s="59">
        <f t="shared" si="1"/>
        <v>0.5</v>
      </c>
      <c r="U62" s="60">
        <f t="shared" si="2"/>
        <v>0.5</v>
      </c>
      <c r="V62" s="980"/>
      <c r="W62" s="980"/>
      <c r="X62" s="980"/>
      <c r="Y62" s="980"/>
      <c r="Z62" s="945"/>
      <c r="AA62" s="982"/>
      <c r="AB62" s="950"/>
    </row>
    <row r="63" spans="1:28" s="191" customFormat="1" ht="32.25" customHeight="1" x14ac:dyDescent="0.25">
      <c r="A63" s="938"/>
      <c r="B63" s="939"/>
      <c r="C63" s="940"/>
      <c r="D63" s="941"/>
      <c r="E63" s="792"/>
      <c r="F63" s="847"/>
      <c r="G63" s="958"/>
      <c r="H63" s="958"/>
      <c r="I63" s="952"/>
      <c r="J63" s="589" t="s">
        <v>831</v>
      </c>
      <c r="K63" s="70">
        <v>0.5</v>
      </c>
      <c r="L63" s="302" t="s">
        <v>23</v>
      </c>
      <c r="M63" s="303">
        <v>0.25</v>
      </c>
      <c r="N63" s="303">
        <v>0.5</v>
      </c>
      <c r="O63" s="303">
        <v>0.7</v>
      </c>
      <c r="P63" s="303">
        <v>1</v>
      </c>
      <c r="Q63" s="287">
        <f t="shared" si="5"/>
        <v>0.125</v>
      </c>
      <c r="R63" s="6">
        <f t="shared" si="6"/>
        <v>0.25</v>
      </c>
      <c r="S63" s="6">
        <f t="shared" si="0"/>
        <v>0.35</v>
      </c>
      <c r="T63" s="6">
        <f t="shared" si="1"/>
        <v>0.5</v>
      </c>
      <c r="U63" s="50">
        <f t="shared" si="2"/>
        <v>0.5</v>
      </c>
      <c r="V63" s="980"/>
      <c r="W63" s="980"/>
      <c r="X63" s="980"/>
      <c r="Y63" s="980"/>
      <c r="Z63" s="945"/>
      <c r="AA63" s="982"/>
      <c r="AB63" s="950"/>
    </row>
    <row r="64" spans="1:28" s="191" customFormat="1" ht="45" customHeight="1" x14ac:dyDescent="0.25">
      <c r="A64" s="938"/>
      <c r="B64" s="939"/>
      <c r="C64" s="940"/>
      <c r="D64" s="941"/>
      <c r="E64" s="792"/>
      <c r="F64" s="847"/>
      <c r="G64" s="958"/>
      <c r="H64" s="958"/>
      <c r="I64" s="952"/>
      <c r="J64" s="589"/>
      <c r="K64" s="68">
        <v>0.5</v>
      </c>
      <c r="L64" s="71" t="s">
        <v>24</v>
      </c>
      <c r="M64" s="18">
        <v>0.2</v>
      </c>
      <c r="N64" s="18">
        <v>0.5</v>
      </c>
      <c r="O64" s="18">
        <v>0.75</v>
      </c>
      <c r="P64" s="18">
        <v>1</v>
      </c>
      <c r="Q64" s="290">
        <f t="shared" si="5"/>
        <v>0.1</v>
      </c>
      <c r="R64" s="59">
        <f t="shared" si="6"/>
        <v>0.25</v>
      </c>
      <c r="S64" s="59">
        <f t="shared" si="0"/>
        <v>0.375</v>
      </c>
      <c r="T64" s="59">
        <f t="shared" si="1"/>
        <v>0.5</v>
      </c>
      <c r="U64" s="60">
        <f t="shared" si="2"/>
        <v>0.5</v>
      </c>
      <c r="V64" s="980"/>
      <c r="W64" s="980"/>
      <c r="X64" s="980"/>
      <c r="Y64" s="980"/>
      <c r="Z64" s="945"/>
      <c r="AA64" s="982"/>
      <c r="AB64" s="950"/>
    </row>
    <row r="65" spans="1:28" s="191" customFormat="1" ht="37.9" customHeight="1" x14ac:dyDescent="0.25">
      <c r="A65" s="938"/>
      <c r="B65" s="939"/>
      <c r="C65" s="940" t="s">
        <v>832</v>
      </c>
      <c r="D65" s="958" t="s">
        <v>833</v>
      </c>
      <c r="E65" s="845" t="s">
        <v>834</v>
      </c>
      <c r="F65" s="984">
        <v>99</v>
      </c>
      <c r="G65" s="958" t="s">
        <v>835</v>
      </c>
      <c r="H65" s="958" t="s">
        <v>836</v>
      </c>
      <c r="I65" s="952">
        <f>+MAX(V65:Y68)</f>
        <v>0.87999999999999989</v>
      </c>
      <c r="J65" s="589" t="s">
        <v>837</v>
      </c>
      <c r="K65" s="70">
        <v>0.6</v>
      </c>
      <c r="L65" s="306" t="s">
        <v>23</v>
      </c>
      <c r="M65" s="307">
        <v>0.25</v>
      </c>
      <c r="N65" s="308">
        <v>0.5</v>
      </c>
      <c r="O65" s="308">
        <v>0.75</v>
      </c>
      <c r="P65" s="303">
        <v>1</v>
      </c>
      <c r="Q65" s="287">
        <f t="shared" si="5"/>
        <v>0.15</v>
      </c>
      <c r="R65" s="6">
        <f t="shared" si="6"/>
        <v>0.3</v>
      </c>
      <c r="S65" s="6">
        <f t="shared" si="0"/>
        <v>0.44999999999999996</v>
      </c>
      <c r="T65" s="6">
        <f t="shared" si="1"/>
        <v>0.6</v>
      </c>
      <c r="U65" s="50">
        <f t="shared" si="2"/>
        <v>0.6</v>
      </c>
      <c r="V65" s="980">
        <f>+Q66+Q68</f>
        <v>0.23000000000000004</v>
      </c>
      <c r="W65" s="980">
        <f>+R66+R68</f>
        <v>0.42799999999999999</v>
      </c>
      <c r="X65" s="980">
        <f>+S66+S68</f>
        <v>0.73</v>
      </c>
      <c r="Y65" s="980">
        <f>+T66+T68</f>
        <v>0.87999999999999989</v>
      </c>
      <c r="Z65" s="945"/>
      <c r="AA65" s="994" t="s">
        <v>252</v>
      </c>
      <c r="AB65" s="950"/>
    </row>
    <row r="66" spans="1:28" s="191" customFormat="1" ht="34.15" customHeight="1" x14ac:dyDescent="0.25">
      <c r="A66" s="938"/>
      <c r="B66" s="939"/>
      <c r="C66" s="940"/>
      <c r="D66" s="958"/>
      <c r="E66" s="792"/>
      <c r="F66" s="985"/>
      <c r="G66" s="958"/>
      <c r="H66" s="958"/>
      <c r="I66" s="952"/>
      <c r="J66" s="589"/>
      <c r="K66" s="68">
        <v>0.6</v>
      </c>
      <c r="L66" s="71" t="s">
        <v>24</v>
      </c>
      <c r="M66" s="18">
        <v>0.23</v>
      </c>
      <c r="N66" s="18">
        <v>0.5</v>
      </c>
      <c r="O66" s="18">
        <v>0.75</v>
      </c>
      <c r="P66" s="18">
        <v>1</v>
      </c>
      <c r="Q66" s="290">
        <f t="shared" si="5"/>
        <v>0.13800000000000001</v>
      </c>
      <c r="R66" s="59">
        <f t="shared" si="6"/>
        <v>0.3</v>
      </c>
      <c r="S66" s="59">
        <f t="shared" si="0"/>
        <v>0.44999999999999996</v>
      </c>
      <c r="T66" s="59">
        <f t="shared" si="1"/>
        <v>0.6</v>
      </c>
      <c r="U66" s="60">
        <f t="shared" si="2"/>
        <v>0.6</v>
      </c>
      <c r="V66" s="980"/>
      <c r="W66" s="980"/>
      <c r="X66" s="980"/>
      <c r="Y66" s="980"/>
      <c r="Z66" s="945"/>
      <c r="AA66" s="994"/>
      <c r="AB66" s="950"/>
    </row>
    <row r="67" spans="1:28" s="191" customFormat="1" ht="45" customHeight="1" x14ac:dyDescent="0.25">
      <c r="A67" s="938"/>
      <c r="B67" s="939"/>
      <c r="C67" s="940"/>
      <c r="D67" s="958"/>
      <c r="E67" s="792"/>
      <c r="F67" s="985"/>
      <c r="G67" s="958"/>
      <c r="H67" s="958"/>
      <c r="I67" s="952"/>
      <c r="J67" s="589" t="s">
        <v>838</v>
      </c>
      <c r="K67" s="70">
        <v>0.4</v>
      </c>
      <c r="L67" s="306" t="s">
        <v>23</v>
      </c>
      <c r="M67" s="307">
        <v>0.25</v>
      </c>
      <c r="N67" s="308">
        <v>0.5</v>
      </c>
      <c r="O67" s="308">
        <v>0.75</v>
      </c>
      <c r="P67" s="303">
        <v>1</v>
      </c>
      <c r="Q67" s="287">
        <f t="shared" si="5"/>
        <v>0.1</v>
      </c>
      <c r="R67" s="6">
        <f t="shared" si="6"/>
        <v>0.2</v>
      </c>
      <c r="S67" s="6">
        <f t="shared" si="0"/>
        <v>0.30000000000000004</v>
      </c>
      <c r="T67" s="6">
        <f t="shared" si="1"/>
        <v>0.4</v>
      </c>
      <c r="U67" s="50">
        <f t="shared" si="2"/>
        <v>0.4</v>
      </c>
      <c r="V67" s="980"/>
      <c r="W67" s="980"/>
      <c r="X67" s="980"/>
      <c r="Y67" s="980"/>
      <c r="Z67" s="945"/>
      <c r="AA67" s="994"/>
      <c r="AB67" s="950"/>
    </row>
    <row r="68" spans="1:28" s="191" customFormat="1" ht="43.15" customHeight="1" x14ac:dyDescent="0.25">
      <c r="A68" s="938"/>
      <c r="B68" s="939"/>
      <c r="C68" s="940"/>
      <c r="D68" s="958"/>
      <c r="E68" s="813"/>
      <c r="F68" s="986"/>
      <c r="G68" s="958"/>
      <c r="H68" s="958"/>
      <c r="I68" s="952"/>
      <c r="J68" s="589"/>
      <c r="K68" s="68">
        <v>0.4</v>
      </c>
      <c r="L68" s="71" t="s">
        <v>24</v>
      </c>
      <c r="M68" s="18">
        <v>0.23</v>
      </c>
      <c r="N68" s="18">
        <v>0.32</v>
      </c>
      <c r="O68" s="18">
        <v>0.7</v>
      </c>
      <c r="P68" s="18">
        <v>0.7</v>
      </c>
      <c r="Q68" s="290">
        <f t="shared" si="5"/>
        <v>9.2000000000000012E-2</v>
      </c>
      <c r="R68" s="59">
        <f t="shared" si="6"/>
        <v>0.128</v>
      </c>
      <c r="S68" s="59">
        <f t="shared" ref="S68:S82" si="7">+SUM(O68:O68)*K68</f>
        <v>0.27999999999999997</v>
      </c>
      <c r="T68" s="59">
        <f t="shared" ref="T68:T82" si="8">+SUM(P68:P68)*K68</f>
        <v>0.27999999999999997</v>
      </c>
      <c r="U68" s="60">
        <f t="shared" ref="U68:U82" si="9">+MAX(Q68:T68)</f>
        <v>0.27999999999999997</v>
      </c>
      <c r="V68" s="980"/>
      <c r="W68" s="980"/>
      <c r="X68" s="980"/>
      <c r="Y68" s="980"/>
      <c r="Z68" s="945"/>
      <c r="AA68" s="994"/>
      <c r="AB68" s="950"/>
    </row>
    <row r="69" spans="1:28" s="191" customFormat="1" ht="52.15" customHeight="1" x14ac:dyDescent="0.25">
      <c r="A69" s="938"/>
      <c r="B69" s="939"/>
      <c r="C69" s="940" t="s">
        <v>839</v>
      </c>
      <c r="D69" s="583" t="s">
        <v>840</v>
      </c>
      <c r="E69" s="845" t="s">
        <v>841</v>
      </c>
      <c r="F69" s="984">
        <v>100</v>
      </c>
      <c r="G69" s="958" t="s">
        <v>842</v>
      </c>
      <c r="H69" s="958" t="s">
        <v>843</v>
      </c>
      <c r="I69" s="983">
        <f>+MAX(V69:Y70)</f>
        <v>1</v>
      </c>
      <c r="J69" s="589" t="s">
        <v>844</v>
      </c>
      <c r="K69" s="309">
        <v>1</v>
      </c>
      <c r="L69" s="310" t="s">
        <v>23</v>
      </c>
      <c r="M69" s="311">
        <v>0.25</v>
      </c>
      <c r="N69" s="311">
        <v>0.5</v>
      </c>
      <c r="O69" s="311">
        <v>0.75</v>
      </c>
      <c r="P69" s="311">
        <v>1</v>
      </c>
      <c r="Q69" s="287">
        <f t="shared" si="5"/>
        <v>0.25</v>
      </c>
      <c r="R69" s="6">
        <f>+SUM(N69:N69)*K69</f>
        <v>0.5</v>
      </c>
      <c r="S69" s="6">
        <f t="shared" si="7"/>
        <v>0.75</v>
      </c>
      <c r="T69" s="6">
        <f t="shared" si="8"/>
        <v>1</v>
      </c>
      <c r="U69" s="50">
        <f t="shared" si="9"/>
        <v>1</v>
      </c>
      <c r="V69" s="980">
        <f>+Q70</f>
        <v>0.25</v>
      </c>
      <c r="W69" s="980">
        <f>+R70</f>
        <v>0.25</v>
      </c>
      <c r="X69" s="980">
        <f>+S70</f>
        <v>0.75</v>
      </c>
      <c r="Y69" s="980">
        <f>+T70</f>
        <v>1</v>
      </c>
      <c r="Z69" s="987" t="s">
        <v>845</v>
      </c>
      <c r="AA69" s="993" t="s">
        <v>846</v>
      </c>
      <c r="AB69" s="950"/>
    </row>
    <row r="70" spans="1:28" s="191" customFormat="1" ht="67.900000000000006" customHeight="1" x14ac:dyDescent="0.25">
      <c r="A70" s="938"/>
      <c r="B70" s="939"/>
      <c r="C70" s="940"/>
      <c r="D70" s="583"/>
      <c r="E70" s="792"/>
      <c r="F70" s="985"/>
      <c r="G70" s="958"/>
      <c r="H70" s="958"/>
      <c r="I70" s="983"/>
      <c r="J70" s="589"/>
      <c r="K70" s="68">
        <v>1</v>
      </c>
      <c r="L70" s="71" t="s">
        <v>24</v>
      </c>
      <c r="M70" s="18">
        <v>0.25</v>
      </c>
      <c r="N70" s="18">
        <v>0.25</v>
      </c>
      <c r="O70" s="18">
        <v>0.75</v>
      </c>
      <c r="P70" s="18">
        <v>1</v>
      </c>
      <c r="Q70" s="290">
        <f t="shared" si="5"/>
        <v>0.25</v>
      </c>
      <c r="R70" s="59">
        <f t="shared" si="6"/>
        <v>0.25</v>
      </c>
      <c r="S70" s="59">
        <f t="shared" si="7"/>
        <v>0.75</v>
      </c>
      <c r="T70" s="59">
        <f t="shared" si="8"/>
        <v>1</v>
      </c>
      <c r="U70" s="60">
        <f t="shared" si="9"/>
        <v>1</v>
      </c>
      <c r="V70" s="980"/>
      <c r="W70" s="980"/>
      <c r="X70" s="980"/>
      <c r="Y70" s="980"/>
      <c r="Z70" s="987"/>
      <c r="AA70" s="993"/>
      <c r="AB70" s="950"/>
    </row>
    <row r="71" spans="1:28" s="191" customFormat="1" ht="38.450000000000003" customHeight="1" x14ac:dyDescent="0.25">
      <c r="A71" s="938"/>
      <c r="B71" s="939"/>
      <c r="C71" s="940"/>
      <c r="D71" s="583"/>
      <c r="E71" s="977" t="s">
        <v>847</v>
      </c>
      <c r="F71" s="984">
        <v>101</v>
      </c>
      <c r="G71" s="958" t="s">
        <v>848</v>
      </c>
      <c r="H71" s="958" t="s">
        <v>849</v>
      </c>
      <c r="I71" s="983">
        <f>+MAX(V71:Y74)</f>
        <v>0.97299999999999998</v>
      </c>
      <c r="J71" s="589" t="s">
        <v>850</v>
      </c>
      <c r="K71" s="309">
        <v>0.9</v>
      </c>
      <c r="L71" s="310" t="s">
        <v>23</v>
      </c>
      <c r="M71" s="311">
        <v>0.2</v>
      </c>
      <c r="N71" s="311">
        <v>0.5</v>
      </c>
      <c r="O71" s="311">
        <v>0.75</v>
      </c>
      <c r="P71" s="311">
        <v>1</v>
      </c>
      <c r="Q71" s="287">
        <f t="shared" si="5"/>
        <v>0.18000000000000002</v>
      </c>
      <c r="R71" s="6">
        <f t="shared" si="6"/>
        <v>0.45</v>
      </c>
      <c r="S71" s="6">
        <f t="shared" si="7"/>
        <v>0.67500000000000004</v>
      </c>
      <c r="T71" s="6">
        <f t="shared" si="8"/>
        <v>0.9</v>
      </c>
      <c r="U71" s="50">
        <f t="shared" si="9"/>
        <v>0.9</v>
      </c>
      <c r="V71" s="980">
        <f>+Q72+Q74</f>
        <v>0.1638</v>
      </c>
      <c r="W71" s="980">
        <f>+R72+R74</f>
        <v>0.40500000000000003</v>
      </c>
      <c r="X71" s="980">
        <f>+S72+S74</f>
        <v>0.70700000000000007</v>
      </c>
      <c r="Y71" s="980">
        <f>+T72+T74</f>
        <v>0.97299999999999998</v>
      </c>
      <c r="Z71" s="987"/>
      <c r="AA71" s="993"/>
      <c r="AB71" s="950"/>
    </row>
    <row r="72" spans="1:28" s="191" customFormat="1" ht="49.9" customHeight="1" x14ac:dyDescent="0.25">
      <c r="A72" s="938"/>
      <c r="B72" s="939"/>
      <c r="C72" s="940"/>
      <c r="D72" s="583"/>
      <c r="E72" s="978"/>
      <c r="F72" s="985"/>
      <c r="G72" s="958"/>
      <c r="H72" s="958"/>
      <c r="I72" s="983"/>
      <c r="J72" s="589"/>
      <c r="K72" s="68">
        <v>0.9</v>
      </c>
      <c r="L72" s="71" t="s">
        <v>24</v>
      </c>
      <c r="M72" s="18">
        <v>0.182</v>
      </c>
      <c r="N72" s="18">
        <v>0.45</v>
      </c>
      <c r="O72" s="18">
        <v>0.73</v>
      </c>
      <c r="P72" s="18">
        <v>0.97</v>
      </c>
      <c r="Q72" s="290">
        <f t="shared" si="5"/>
        <v>0.1638</v>
      </c>
      <c r="R72" s="59">
        <f t="shared" si="6"/>
        <v>0.40500000000000003</v>
      </c>
      <c r="S72" s="59">
        <f t="shared" si="7"/>
        <v>0.65700000000000003</v>
      </c>
      <c r="T72" s="59">
        <f t="shared" si="8"/>
        <v>0.873</v>
      </c>
      <c r="U72" s="60">
        <f t="shared" si="9"/>
        <v>0.873</v>
      </c>
      <c r="V72" s="980"/>
      <c r="W72" s="980"/>
      <c r="X72" s="980"/>
      <c r="Y72" s="980"/>
      <c r="Z72" s="987"/>
      <c r="AA72" s="993"/>
      <c r="AB72" s="950"/>
    </row>
    <row r="73" spans="1:28" s="191" customFormat="1" ht="36.75" customHeight="1" x14ac:dyDescent="0.25">
      <c r="A73" s="938"/>
      <c r="B73" s="939"/>
      <c r="C73" s="940"/>
      <c r="D73" s="583"/>
      <c r="E73" s="978"/>
      <c r="F73" s="985"/>
      <c r="G73" s="958"/>
      <c r="H73" s="958"/>
      <c r="I73" s="983"/>
      <c r="J73" s="589" t="s">
        <v>851</v>
      </c>
      <c r="K73" s="309">
        <v>0.1</v>
      </c>
      <c r="L73" s="310" t="s">
        <v>23</v>
      </c>
      <c r="M73" s="311">
        <v>0</v>
      </c>
      <c r="N73" s="311">
        <v>0</v>
      </c>
      <c r="O73" s="311">
        <v>0</v>
      </c>
      <c r="P73" s="311">
        <v>1</v>
      </c>
      <c r="Q73" s="287">
        <f t="shared" si="5"/>
        <v>0</v>
      </c>
      <c r="R73" s="6">
        <f t="shared" si="6"/>
        <v>0</v>
      </c>
      <c r="S73" s="6">
        <f t="shared" si="7"/>
        <v>0</v>
      </c>
      <c r="T73" s="6">
        <f t="shared" si="8"/>
        <v>0.1</v>
      </c>
      <c r="U73" s="50">
        <f t="shared" si="9"/>
        <v>0.1</v>
      </c>
      <c r="V73" s="980"/>
      <c r="W73" s="980"/>
      <c r="X73" s="980"/>
      <c r="Y73" s="980"/>
      <c r="Z73" s="987"/>
      <c r="AA73" s="993"/>
      <c r="AB73" s="950"/>
    </row>
    <row r="74" spans="1:28" s="191" customFormat="1" ht="53.25" customHeight="1" x14ac:dyDescent="0.25">
      <c r="A74" s="938"/>
      <c r="B74" s="939"/>
      <c r="C74" s="940"/>
      <c r="D74" s="583"/>
      <c r="E74" s="978"/>
      <c r="F74" s="985"/>
      <c r="G74" s="958"/>
      <c r="H74" s="958"/>
      <c r="I74" s="983"/>
      <c r="J74" s="589"/>
      <c r="K74" s="68">
        <v>0.1</v>
      </c>
      <c r="L74" s="71" t="s">
        <v>24</v>
      </c>
      <c r="M74" s="18">
        <v>0</v>
      </c>
      <c r="N74" s="18">
        <v>0</v>
      </c>
      <c r="O74" s="18">
        <v>0.5</v>
      </c>
      <c r="P74" s="18">
        <v>1</v>
      </c>
      <c r="Q74" s="290">
        <f t="shared" si="5"/>
        <v>0</v>
      </c>
      <c r="R74" s="59">
        <f t="shared" si="6"/>
        <v>0</v>
      </c>
      <c r="S74" s="59">
        <f t="shared" si="7"/>
        <v>0.05</v>
      </c>
      <c r="T74" s="59">
        <f t="shared" si="8"/>
        <v>0.1</v>
      </c>
      <c r="U74" s="60">
        <f t="shared" si="9"/>
        <v>0.1</v>
      </c>
      <c r="V74" s="980"/>
      <c r="W74" s="980"/>
      <c r="X74" s="980"/>
      <c r="Y74" s="980"/>
      <c r="Z74" s="987"/>
      <c r="AA74" s="993"/>
      <c r="AB74" s="950"/>
    </row>
    <row r="75" spans="1:28" s="191" customFormat="1" ht="36" customHeight="1" x14ac:dyDescent="0.25">
      <c r="A75" s="938"/>
      <c r="B75" s="939"/>
      <c r="C75" s="940"/>
      <c r="D75" s="583"/>
      <c r="E75" s="988" t="s">
        <v>852</v>
      </c>
      <c r="F75" s="990">
        <v>102</v>
      </c>
      <c r="G75" s="958" t="s">
        <v>853</v>
      </c>
      <c r="H75" s="992" t="s">
        <v>854</v>
      </c>
      <c r="I75" s="983">
        <f>+MAX(V75:Y78)</f>
        <v>1</v>
      </c>
      <c r="J75" s="589" t="s">
        <v>855</v>
      </c>
      <c r="K75" s="309">
        <v>0.25</v>
      </c>
      <c r="L75" s="310" t="s">
        <v>23</v>
      </c>
      <c r="M75" s="311">
        <v>0.75</v>
      </c>
      <c r="N75" s="311">
        <v>1</v>
      </c>
      <c r="O75" s="311">
        <v>1</v>
      </c>
      <c r="P75" s="311">
        <v>1</v>
      </c>
      <c r="Q75" s="287">
        <f t="shared" si="5"/>
        <v>0.1875</v>
      </c>
      <c r="R75" s="6">
        <f t="shared" si="6"/>
        <v>0.25</v>
      </c>
      <c r="S75" s="6">
        <f t="shared" si="7"/>
        <v>0.25</v>
      </c>
      <c r="T75" s="6">
        <f t="shared" si="8"/>
        <v>0.25</v>
      </c>
      <c r="U75" s="50">
        <f t="shared" si="9"/>
        <v>0.25</v>
      </c>
      <c r="V75" s="995">
        <f>+Q76+Q78</f>
        <v>0.55000000000000004</v>
      </c>
      <c r="W75" s="995">
        <f>+R76+R78</f>
        <v>0.67</v>
      </c>
      <c r="X75" s="995">
        <f>+S76+S78</f>
        <v>0.68499999999999994</v>
      </c>
      <c r="Y75" s="995">
        <f>+T76+T78</f>
        <v>1</v>
      </c>
      <c r="Z75" s="987"/>
      <c r="AA75" s="993"/>
      <c r="AB75" s="950"/>
    </row>
    <row r="76" spans="1:28" s="191" customFormat="1" ht="40.15" customHeight="1" x14ac:dyDescent="0.25">
      <c r="A76" s="938"/>
      <c r="B76" s="939"/>
      <c r="C76" s="940"/>
      <c r="D76" s="583"/>
      <c r="E76" s="989"/>
      <c r="F76" s="991"/>
      <c r="G76" s="958"/>
      <c r="H76" s="992"/>
      <c r="I76" s="983"/>
      <c r="J76" s="589"/>
      <c r="K76" s="68">
        <v>0.25</v>
      </c>
      <c r="L76" s="71" t="s">
        <v>24</v>
      </c>
      <c r="M76" s="18">
        <v>1</v>
      </c>
      <c r="N76" s="18">
        <v>1</v>
      </c>
      <c r="O76" s="18">
        <v>1</v>
      </c>
      <c r="P76" s="18">
        <v>1</v>
      </c>
      <c r="Q76" s="290">
        <f t="shared" si="5"/>
        <v>0.25</v>
      </c>
      <c r="R76" s="59">
        <f t="shared" si="6"/>
        <v>0.25</v>
      </c>
      <c r="S76" s="59">
        <f t="shared" si="7"/>
        <v>0.25</v>
      </c>
      <c r="T76" s="59">
        <f t="shared" si="8"/>
        <v>0.25</v>
      </c>
      <c r="U76" s="60">
        <f t="shared" si="9"/>
        <v>0.25</v>
      </c>
      <c r="V76" s="996"/>
      <c r="W76" s="996"/>
      <c r="X76" s="996"/>
      <c r="Y76" s="996"/>
      <c r="Z76" s="987"/>
      <c r="AA76" s="993"/>
      <c r="AB76" s="950"/>
    </row>
    <row r="77" spans="1:28" s="191" customFormat="1" ht="34.15" customHeight="1" x14ac:dyDescent="0.25">
      <c r="A77" s="938"/>
      <c r="B77" s="939"/>
      <c r="C77" s="940"/>
      <c r="D77" s="583"/>
      <c r="E77" s="989"/>
      <c r="F77" s="991"/>
      <c r="G77" s="958"/>
      <c r="H77" s="992"/>
      <c r="I77" s="983"/>
      <c r="J77" s="589" t="s">
        <v>856</v>
      </c>
      <c r="K77" s="309">
        <v>0.75</v>
      </c>
      <c r="L77" s="310" t="s">
        <v>23</v>
      </c>
      <c r="M77" s="311">
        <v>0</v>
      </c>
      <c r="N77" s="311">
        <v>0.3</v>
      </c>
      <c r="O77" s="311">
        <v>0.6</v>
      </c>
      <c r="P77" s="311">
        <v>1</v>
      </c>
      <c r="Q77" s="287">
        <f t="shared" si="5"/>
        <v>0</v>
      </c>
      <c r="R77" s="6">
        <f t="shared" si="6"/>
        <v>0.22499999999999998</v>
      </c>
      <c r="S77" s="6">
        <f t="shared" si="7"/>
        <v>0.44999999999999996</v>
      </c>
      <c r="T77" s="6">
        <f t="shared" si="8"/>
        <v>0.75</v>
      </c>
      <c r="U77" s="50">
        <f t="shared" si="9"/>
        <v>0.75</v>
      </c>
      <c r="V77" s="996"/>
      <c r="W77" s="996"/>
      <c r="X77" s="996"/>
      <c r="Y77" s="996"/>
      <c r="Z77" s="987"/>
      <c r="AA77" s="993"/>
      <c r="AB77" s="950"/>
    </row>
    <row r="78" spans="1:28" s="191" customFormat="1" ht="75" customHeight="1" x14ac:dyDescent="0.25">
      <c r="A78" s="938"/>
      <c r="B78" s="939"/>
      <c r="C78" s="940"/>
      <c r="D78" s="583"/>
      <c r="E78" s="989"/>
      <c r="F78" s="991"/>
      <c r="G78" s="958"/>
      <c r="H78" s="992"/>
      <c r="I78" s="983"/>
      <c r="J78" s="589"/>
      <c r="K78" s="68">
        <v>0.75</v>
      </c>
      <c r="L78" s="71" t="s">
        <v>24</v>
      </c>
      <c r="M78" s="18">
        <v>0.4</v>
      </c>
      <c r="N78" s="18">
        <v>0.56000000000000005</v>
      </c>
      <c r="O78" s="18">
        <v>0.57999999999999996</v>
      </c>
      <c r="P78" s="18">
        <v>1</v>
      </c>
      <c r="Q78" s="290">
        <f t="shared" si="5"/>
        <v>0.30000000000000004</v>
      </c>
      <c r="R78" s="59">
        <f t="shared" si="6"/>
        <v>0.42000000000000004</v>
      </c>
      <c r="S78" s="59">
        <f t="shared" si="7"/>
        <v>0.43499999999999994</v>
      </c>
      <c r="T78" s="59">
        <f t="shared" si="8"/>
        <v>0.75</v>
      </c>
      <c r="U78" s="60">
        <f t="shared" si="9"/>
        <v>0.75</v>
      </c>
      <c r="V78" s="996"/>
      <c r="W78" s="996"/>
      <c r="X78" s="996"/>
      <c r="Y78" s="996"/>
      <c r="Z78" s="987"/>
      <c r="AA78" s="993"/>
      <c r="AB78" s="950"/>
    </row>
    <row r="79" spans="1:28" s="191" customFormat="1" ht="37.9" customHeight="1" x14ac:dyDescent="0.25">
      <c r="A79" s="938"/>
      <c r="B79" s="939"/>
      <c r="C79" s="940" t="s">
        <v>857</v>
      </c>
      <c r="D79" s="583" t="s">
        <v>858</v>
      </c>
      <c r="E79" s="977" t="s">
        <v>859</v>
      </c>
      <c r="F79" s="984">
        <v>103</v>
      </c>
      <c r="G79" s="958" t="s">
        <v>860</v>
      </c>
      <c r="H79" s="958" t="s">
        <v>861</v>
      </c>
      <c r="I79" s="983">
        <f>+MAX(V79:Y82)</f>
        <v>1</v>
      </c>
      <c r="J79" s="589" t="s">
        <v>862</v>
      </c>
      <c r="K79" s="309">
        <v>0.8</v>
      </c>
      <c r="L79" s="310" t="s">
        <v>23</v>
      </c>
      <c r="M79" s="311">
        <v>0.12</v>
      </c>
      <c r="N79" s="311">
        <v>0.5</v>
      </c>
      <c r="O79" s="311">
        <v>0.87</v>
      </c>
      <c r="P79" s="311">
        <v>1</v>
      </c>
      <c r="Q79" s="287">
        <f>+SUM(M79:M79)*K79</f>
        <v>9.6000000000000002E-2</v>
      </c>
      <c r="R79" s="6">
        <f>+SUM(N79:N79)*K79</f>
        <v>0.4</v>
      </c>
      <c r="S79" s="6">
        <f t="shared" si="7"/>
        <v>0.69600000000000006</v>
      </c>
      <c r="T79" s="6">
        <f t="shared" si="8"/>
        <v>0.8</v>
      </c>
      <c r="U79" s="50">
        <f t="shared" si="9"/>
        <v>0.8</v>
      </c>
      <c r="V79" s="995">
        <f>+Q80+Q82</f>
        <v>0.156</v>
      </c>
      <c r="W79" s="995">
        <f>+R80+R82</f>
        <v>0.60000000000000009</v>
      </c>
      <c r="X79" s="995">
        <f>+S80+S82</f>
        <v>0.79600000000000004</v>
      </c>
      <c r="Y79" s="995">
        <f>+T80+T82</f>
        <v>1</v>
      </c>
      <c r="Z79" s="987"/>
      <c r="AA79" s="993"/>
      <c r="AB79" s="950"/>
    </row>
    <row r="80" spans="1:28" s="191" customFormat="1" ht="40.9" customHeight="1" x14ac:dyDescent="0.25">
      <c r="A80" s="938"/>
      <c r="B80" s="939"/>
      <c r="C80" s="940"/>
      <c r="D80" s="583"/>
      <c r="E80" s="978"/>
      <c r="F80" s="985"/>
      <c r="G80" s="958"/>
      <c r="H80" s="958"/>
      <c r="I80" s="983"/>
      <c r="J80" s="589"/>
      <c r="K80" s="68">
        <v>0.8</v>
      </c>
      <c r="L80" s="71" t="s">
        <v>24</v>
      </c>
      <c r="M80" s="18">
        <v>0.12</v>
      </c>
      <c r="N80" s="18">
        <v>0.5</v>
      </c>
      <c r="O80" s="18">
        <v>0.745</v>
      </c>
      <c r="P80" s="18">
        <v>1</v>
      </c>
      <c r="Q80" s="290">
        <f>+SUM(M80:M80)*K80</f>
        <v>9.6000000000000002E-2</v>
      </c>
      <c r="R80" s="59">
        <f>+SUM(N80:N80)*K80</f>
        <v>0.4</v>
      </c>
      <c r="S80" s="59">
        <f t="shared" si="7"/>
        <v>0.59599999999999997</v>
      </c>
      <c r="T80" s="59">
        <f t="shared" si="8"/>
        <v>0.8</v>
      </c>
      <c r="U80" s="60">
        <f t="shared" si="9"/>
        <v>0.8</v>
      </c>
      <c r="V80" s="996"/>
      <c r="W80" s="996"/>
      <c r="X80" s="996"/>
      <c r="Y80" s="996"/>
      <c r="Z80" s="987"/>
      <c r="AA80" s="993"/>
      <c r="AB80" s="950"/>
    </row>
    <row r="81" spans="1:28" s="191" customFormat="1" ht="42.6" customHeight="1" x14ac:dyDescent="0.25">
      <c r="A81" s="938"/>
      <c r="B81" s="939"/>
      <c r="C81" s="940"/>
      <c r="D81" s="583"/>
      <c r="E81" s="978"/>
      <c r="F81" s="985"/>
      <c r="G81" s="958"/>
      <c r="H81" s="958"/>
      <c r="I81" s="983"/>
      <c r="J81" s="589" t="s">
        <v>863</v>
      </c>
      <c r="K81" s="309">
        <v>0.2</v>
      </c>
      <c r="L81" s="310" t="s">
        <v>23</v>
      </c>
      <c r="M81" s="311">
        <v>0</v>
      </c>
      <c r="N81" s="311">
        <v>0.33</v>
      </c>
      <c r="O81" s="311">
        <v>0.66</v>
      </c>
      <c r="P81" s="311">
        <v>1</v>
      </c>
      <c r="Q81" s="287">
        <f>+SUM(M81:M81)*K81</f>
        <v>0</v>
      </c>
      <c r="R81" s="6">
        <f>+SUM(N81:N81)*K81</f>
        <v>6.6000000000000003E-2</v>
      </c>
      <c r="S81" s="6">
        <f t="shared" si="7"/>
        <v>0.13200000000000001</v>
      </c>
      <c r="T81" s="6">
        <f t="shared" si="8"/>
        <v>0.2</v>
      </c>
      <c r="U81" s="50">
        <f t="shared" si="9"/>
        <v>0.2</v>
      </c>
      <c r="V81" s="996"/>
      <c r="W81" s="996"/>
      <c r="X81" s="996"/>
      <c r="Y81" s="996"/>
      <c r="Z81" s="987"/>
      <c r="AA81" s="993"/>
      <c r="AB81" s="950"/>
    </row>
    <row r="82" spans="1:28" s="191" customFormat="1" ht="56.25" customHeight="1" thickBot="1" x14ac:dyDescent="0.3">
      <c r="A82" s="938"/>
      <c r="B82" s="939"/>
      <c r="C82" s="940"/>
      <c r="D82" s="583"/>
      <c r="E82" s="979"/>
      <c r="F82" s="986"/>
      <c r="G82" s="958"/>
      <c r="H82" s="958"/>
      <c r="I82" s="983"/>
      <c r="J82" s="589"/>
      <c r="K82" s="68">
        <v>0.2</v>
      </c>
      <c r="L82" s="71" t="s">
        <v>24</v>
      </c>
      <c r="M82" s="18">
        <v>0.3</v>
      </c>
      <c r="N82" s="18">
        <v>1</v>
      </c>
      <c r="O82" s="18">
        <v>1</v>
      </c>
      <c r="P82" s="18">
        <v>1</v>
      </c>
      <c r="Q82" s="312">
        <f>+SUM(M82:M82)*K82</f>
        <v>0.06</v>
      </c>
      <c r="R82" s="75">
        <f>+SUM(N82:N82)*K82</f>
        <v>0.2</v>
      </c>
      <c r="S82" s="75">
        <f t="shared" si="7"/>
        <v>0.2</v>
      </c>
      <c r="T82" s="75">
        <f t="shared" si="8"/>
        <v>0.2</v>
      </c>
      <c r="U82" s="60">
        <f t="shared" si="9"/>
        <v>0.2</v>
      </c>
      <c r="V82" s="996"/>
      <c r="W82" s="996"/>
      <c r="X82" s="996"/>
      <c r="Y82" s="996"/>
      <c r="Z82" s="987"/>
      <c r="AA82" s="993"/>
      <c r="AB82" s="950"/>
    </row>
    <row r="83" spans="1:28" s="191" customFormat="1" x14ac:dyDescent="0.35">
      <c r="A83" s="192"/>
      <c r="B83" s="192"/>
      <c r="C83" s="192"/>
      <c r="D83" s="192"/>
      <c r="E83" s="192"/>
      <c r="F83" s="192"/>
      <c r="G83" s="297"/>
      <c r="H83" s="297"/>
      <c r="I83" s="387"/>
      <c r="J83" s="297"/>
      <c r="K83" s="192"/>
      <c r="L83" s="192"/>
      <c r="M83" s="192"/>
      <c r="N83" s="192"/>
      <c r="O83" s="313"/>
      <c r="P83" s="192"/>
      <c r="Q83" s="119">
        <f>+((SUMIF($L$3:$L$82,"P",Q$3:Q$82)))/23</f>
        <v>0.1418913043478261</v>
      </c>
      <c r="R83" s="120">
        <f>+((SUMIF($L$3:$L$82,"P",R$3:R$82)))/23</f>
        <v>0.37243478260869578</v>
      </c>
      <c r="S83" s="120">
        <f>+((SUMIF($L$3:$L$82,"P",S$3:S$82)))/23</f>
        <v>0.59904347826086946</v>
      </c>
      <c r="T83" s="120">
        <f>+((SUMIF($L$3:$L$82,"P",T$3:T$82)))/23</f>
        <v>1</v>
      </c>
      <c r="U83" s="314">
        <f>+((SUMIF($L$3:$L$82,"P",U$3:U$82)))/23</f>
        <v>1</v>
      </c>
      <c r="V83" s="36"/>
      <c r="W83" s="36"/>
      <c r="X83" s="36"/>
      <c r="Y83" s="36"/>
      <c r="AB83" s="315"/>
    </row>
    <row r="84" spans="1:28" s="191" customFormat="1" ht="21.75" thickBot="1" x14ac:dyDescent="0.4">
      <c r="A84" s="192"/>
      <c r="B84" s="192"/>
      <c r="C84" s="192"/>
      <c r="D84" s="192"/>
      <c r="E84" s="192"/>
      <c r="F84" s="192"/>
      <c r="G84" s="297"/>
      <c r="H84" s="297"/>
      <c r="I84" s="192"/>
      <c r="J84" s="297"/>
      <c r="K84" s="192"/>
      <c r="L84" s="192"/>
      <c r="M84" s="192"/>
      <c r="N84" s="192"/>
      <c r="O84" s="313"/>
      <c r="P84" s="192"/>
      <c r="Q84" s="122">
        <f>+((SUMIF($L$3:$L$82,"e",Q$3:Q$82)))/23</f>
        <v>0.12809523264683453</v>
      </c>
      <c r="R84" s="185">
        <f>+((SUMIF($L$3:$L$82,"e",R$3:R$82)))/23</f>
        <v>0.36215284134248665</v>
      </c>
      <c r="S84" s="185">
        <f>+((SUMIF($L$3:$L$82,"e",S$3:S$82)))/23</f>
        <v>0.55199892793329364</v>
      </c>
      <c r="T84" s="185">
        <f>+((SUMIF($L$3:$L$82,"e",T$3:T$82)))/23</f>
        <v>0.79904347826086952</v>
      </c>
      <c r="U84" s="316">
        <f>+((SUMIF($L$3:$L$82,"e",U$3:U$82)))/23</f>
        <v>0.79904347826086952</v>
      </c>
      <c r="V84" s="36"/>
      <c r="W84" s="36"/>
      <c r="X84" s="36"/>
      <c r="Y84" s="36"/>
    </row>
    <row r="85" spans="1:28" s="191" customFormat="1" ht="21.75" thickBot="1" x14ac:dyDescent="0.4">
      <c r="A85" s="192"/>
      <c r="B85" s="192"/>
      <c r="C85" s="192"/>
      <c r="D85" s="192"/>
      <c r="E85" s="192"/>
      <c r="F85" s="192"/>
      <c r="G85" s="297"/>
      <c r="H85" s="297"/>
      <c r="I85" s="192"/>
      <c r="J85" s="297"/>
      <c r="K85" s="192"/>
      <c r="L85" s="192"/>
      <c r="M85" s="192"/>
      <c r="N85" s="192"/>
      <c r="O85" s="313"/>
      <c r="P85" s="192"/>
      <c r="Q85" s="36"/>
      <c r="R85" s="36"/>
      <c r="S85" s="36"/>
      <c r="T85" s="36"/>
      <c r="U85" s="36"/>
      <c r="V85" s="36"/>
      <c r="W85" s="36"/>
      <c r="X85" s="36"/>
      <c r="Y85" s="36"/>
    </row>
    <row r="86" spans="1:28" s="191" customFormat="1" ht="21.75" thickBot="1" x14ac:dyDescent="0.4">
      <c r="A86" s="192"/>
      <c r="B86" s="192"/>
      <c r="C86" s="192"/>
      <c r="D86" s="192"/>
      <c r="E86" s="192"/>
      <c r="F86" s="192"/>
      <c r="G86" s="297"/>
      <c r="H86" s="297"/>
      <c r="I86" s="192"/>
      <c r="J86" s="297"/>
      <c r="K86" s="192"/>
      <c r="L86" s="192"/>
      <c r="M86" s="192"/>
      <c r="N86" s="192"/>
      <c r="O86" s="313"/>
      <c r="P86" s="192"/>
      <c r="Q86" s="526" t="s">
        <v>280</v>
      </c>
      <c r="R86" s="527"/>
      <c r="S86" s="527"/>
      <c r="T86" s="527"/>
      <c r="U86" s="528"/>
      <c r="V86" s="36"/>
      <c r="W86" s="36"/>
      <c r="X86" s="36"/>
      <c r="Y86" s="36"/>
    </row>
    <row r="87" spans="1:28" s="191" customFormat="1" ht="21.75" thickBot="1" x14ac:dyDescent="0.4">
      <c r="A87" s="192"/>
      <c r="B87" s="192"/>
      <c r="C87" s="192"/>
      <c r="D87" s="192"/>
      <c r="E87" s="192"/>
      <c r="F87" s="192"/>
      <c r="G87" s="297"/>
      <c r="H87" s="297"/>
      <c r="I87" s="192"/>
      <c r="J87" s="297"/>
      <c r="K87" s="192"/>
      <c r="L87" s="192"/>
      <c r="M87" s="192"/>
      <c r="N87" s="192"/>
      <c r="O87" s="313"/>
      <c r="P87" s="192"/>
      <c r="Q87" s="188">
        <f>+Q84/Q83</f>
        <v>0.90277013968965647</v>
      </c>
      <c r="R87" s="188">
        <f>+R84/R83</f>
        <v>0.9723926396074235</v>
      </c>
      <c r="S87" s="188">
        <f>+S84/S83</f>
        <v>0.92146721893349948</v>
      </c>
      <c r="T87" s="188">
        <f>+T84/T83</f>
        <v>0.79904347826086952</v>
      </c>
      <c r="U87" s="188">
        <f>+U84/U83</f>
        <v>0.79904347826086952</v>
      </c>
      <c r="V87" s="36"/>
      <c r="W87" s="36"/>
      <c r="X87" s="36"/>
      <c r="Y87" s="36"/>
    </row>
    <row r="88" spans="1:28" s="191" customFormat="1" ht="27.75" customHeight="1" thickBot="1" x14ac:dyDescent="0.4">
      <c r="A88" s="192"/>
      <c r="B88" s="192"/>
      <c r="C88" s="192"/>
      <c r="D88" s="192"/>
      <c r="E88" s="192"/>
      <c r="F88" s="192"/>
      <c r="G88" s="297"/>
      <c r="H88" s="297"/>
      <c r="I88" s="192"/>
      <c r="J88" s="297"/>
      <c r="K88" s="192"/>
      <c r="L88" s="192"/>
      <c r="M88" s="192"/>
      <c r="N88" s="192"/>
      <c r="O88" s="313"/>
      <c r="P88" s="192"/>
      <c r="Q88" s="125" t="str">
        <f>+IF(Q87&gt;0.95,"BIEN",IF(Q87&gt;=0.85,"ACEPTABLE",IF(Q87&lt;0.85,"PARA MEJORAR")))</f>
        <v>ACEPTABLE</v>
      </c>
      <c r="R88" s="125" t="str">
        <f>+IF(R87&gt;0.95,"BIEN",IF(R87&gt;=0.85,"ACEPTABLE",IF(R87&lt;0.85,"PARA MEJORAR")))</f>
        <v>BIEN</v>
      </c>
      <c r="S88" s="125" t="str">
        <f>+IF(S87&gt;0.95,"BIEN",IF(S87&gt;=0.85,"ACEPTABLE",IF(S87&lt;0.85,"PARA MEJORAR")))</f>
        <v>ACEPTABLE</v>
      </c>
      <c r="T88" s="126" t="str">
        <f>+IF(T87&gt;0.95,"BIEN",IF(T87&gt;=0.85,"ACEPTABLE",IF(T87&lt;0.85,"PARA MEJORAR")))</f>
        <v>PARA MEJORAR</v>
      </c>
      <c r="U88" s="127" t="str">
        <f>+IF(U87&gt;0.95,"BIEN",IF(U87&gt;=0.85,"ACEPTABLE",IF(U87&lt;0.85,"PARA MEJORAR")))</f>
        <v>PARA MEJORAR</v>
      </c>
      <c r="V88" s="36"/>
      <c r="W88" s="36"/>
      <c r="X88" s="36"/>
      <c r="Y88" s="36"/>
    </row>
    <row r="89" spans="1:28" s="191" customFormat="1" x14ac:dyDescent="0.35">
      <c r="A89" s="192"/>
      <c r="B89" s="192"/>
      <c r="C89" s="192"/>
      <c r="D89" s="192"/>
      <c r="E89" s="192"/>
      <c r="F89" s="192"/>
      <c r="G89" s="297"/>
      <c r="H89" s="297"/>
      <c r="I89" s="192"/>
      <c r="J89" s="297"/>
      <c r="K89" s="192"/>
      <c r="L89" s="192"/>
      <c r="M89" s="192"/>
      <c r="N89" s="192"/>
      <c r="O89" s="313"/>
      <c r="P89" s="192"/>
      <c r="Q89" s="189"/>
      <c r="R89" s="189"/>
      <c r="S89" s="189"/>
      <c r="T89" s="189"/>
      <c r="U89" s="189"/>
      <c r="V89" s="36"/>
      <c r="W89" s="36"/>
      <c r="X89" s="36"/>
      <c r="Y89" s="36"/>
    </row>
    <row r="90" spans="1:28" s="191" customFormat="1" x14ac:dyDescent="0.35">
      <c r="A90" s="192"/>
      <c r="B90" s="192"/>
      <c r="C90" s="192"/>
      <c r="D90" s="192"/>
      <c r="E90" s="192"/>
      <c r="F90" s="192"/>
      <c r="G90" s="297"/>
      <c r="H90" s="297"/>
      <c r="I90" s="192"/>
      <c r="J90" s="297"/>
      <c r="K90" s="192"/>
      <c r="L90" s="192"/>
      <c r="M90" s="192"/>
      <c r="N90" s="192"/>
      <c r="O90" s="313"/>
      <c r="P90" s="192"/>
      <c r="Q90" s="36"/>
      <c r="R90" s="36"/>
      <c r="S90" s="36"/>
      <c r="T90" s="36"/>
      <c r="U90" s="36"/>
      <c r="V90" s="36"/>
      <c r="W90" s="36"/>
      <c r="X90" s="36"/>
      <c r="Y90" s="36"/>
    </row>
    <row r="91" spans="1:28" s="191" customFormat="1" x14ac:dyDescent="0.35">
      <c r="A91" s="192"/>
      <c r="B91" s="192"/>
      <c r="C91" s="192"/>
      <c r="D91" s="192"/>
      <c r="E91" s="192"/>
      <c r="F91" s="192"/>
      <c r="G91" s="297"/>
      <c r="H91" s="297"/>
      <c r="I91" s="192"/>
      <c r="J91" s="297"/>
      <c r="K91" s="192"/>
      <c r="L91" s="192"/>
      <c r="M91" s="192"/>
      <c r="N91" s="192"/>
      <c r="O91" s="313"/>
      <c r="P91" s="192"/>
      <c r="Q91" s="36"/>
      <c r="R91" s="36"/>
      <c r="S91" s="36"/>
      <c r="T91" s="36"/>
      <c r="U91" s="36"/>
      <c r="V91" s="36"/>
      <c r="W91" s="36"/>
      <c r="X91" s="36"/>
      <c r="Y91" s="36"/>
    </row>
    <row r="92" spans="1:28" s="191" customFormat="1" x14ac:dyDescent="0.35">
      <c r="A92" s="192"/>
      <c r="B92" s="192"/>
      <c r="C92" s="192"/>
      <c r="D92" s="192"/>
      <c r="E92" s="192"/>
      <c r="F92" s="192"/>
      <c r="G92" s="297"/>
      <c r="H92" s="297"/>
      <c r="I92" s="192"/>
      <c r="J92" s="297"/>
      <c r="K92" s="192"/>
      <c r="L92" s="192"/>
      <c r="M92" s="192"/>
      <c r="N92" s="192"/>
      <c r="O92" s="313"/>
      <c r="P92" s="192"/>
      <c r="Q92" s="36"/>
      <c r="R92" s="36"/>
      <c r="S92" s="36"/>
      <c r="T92" s="36"/>
      <c r="U92" s="36"/>
      <c r="V92" s="36"/>
      <c r="W92" s="36"/>
      <c r="X92" s="36"/>
      <c r="Y92" s="36"/>
    </row>
    <row r="93" spans="1:28" s="191" customFormat="1" x14ac:dyDescent="0.35">
      <c r="A93" s="192"/>
      <c r="B93" s="192"/>
      <c r="C93" s="192"/>
      <c r="D93" s="192"/>
      <c r="E93" s="192"/>
      <c r="F93" s="192"/>
      <c r="G93" s="297"/>
      <c r="H93" s="297"/>
      <c r="I93" s="192"/>
      <c r="J93" s="297"/>
      <c r="K93" s="192"/>
      <c r="L93" s="192"/>
      <c r="M93" s="192"/>
      <c r="N93" s="192"/>
      <c r="O93" s="313"/>
      <c r="P93" s="192"/>
      <c r="Q93" s="36"/>
      <c r="R93" s="36"/>
      <c r="S93" s="36"/>
      <c r="T93" s="36"/>
      <c r="U93" s="36"/>
      <c r="V93" s="36"/>
      <c r="W93" s="36"/>
      <c r="X93" s="36"/>
      <c r="Y93" s="36"/>
    </row>
    <row r="94" spans="1:28" s="191" customFormat="1" x14ac:dyDescent="0.35">
      <c r="A94" s="192"/>
      <c r="B94" s="192"/>
      <c r="C94" s="192"/>
      <c r="D94" s="192"/>
      <c r="E94" s="192"/>
      <c r="F94" s="192"/>
      <c r="G94" s="297"/>
      <c r="H94" s="297"/>
      <c r="I94" s="192"/>
      <c r="J94" s="297"/>
      <c r="K94" s="192"/>
      <c r="L94" s="192"/>
      <c r="M94" s="192"/>
      <c r="N94" s="192"/>
      <c r="O94" s="313"/>
      <c r="P94" s="192"/>
      <c r="Q94" s="36"/>
      <c r="R94" s="36"/>
      <c r="S94" s="36"/>
      <c r="T94" s="36"/>
      <c r="U94" s="36"/>
      <c r="V94" s="36"/>
      <c r="W94" s="36"/>
      <c r="X94" s="36"/>
      <c r="Y94" s="36"/>
    </row>
    <row r="95" spans="1:28" s="191" customFormat="1" x14ac:dyDescent="0.35">
      <c r="A95" s="192"/>
      <c r="B95" s="192"/>
      <c r="C95" s="192"/>
      <c r="D95" s="192"/>
      <c r="E95" s="192"/>
      <c r="F95" s="192"/>
      <c r="G95" s="297"/>
      <c r="H95" s="297"/>
      <c r="I95" s="192"/>
      <c r="J95" s="297"/>
      <c r="K95" s="192"/>
      <c r="L95" s="192"/>
      <c r="M95" s="192"/>
      <c r="N95" s="192"/>
      <c r="O95" s="313"/>
      <c r="P95" s="192"/>
      <c r="Q95" s="36"/>
      <c r="R95" s="36"/>
      <c r="S95" s="36"/>
      <c r="T95" s="36"/>
      <c r="U95" s="36"/>
      <c r="V95" s="36"/>
      <c r="W95" s="36"/>
      <c r="X95" s="36"/>
      <c r="Y95" s="36"/>
    </row>
    <row r="96" spans="1:28" s="191" customFormat="1" x14ac:dyDescent="0.35">
      <c r="A96" s="192"/>
      <c r="B96" s="192"/>
      <c r="C96" s="192"/>
      <c r="D96" s="192"/>
      <c r="E96" s="192"/>
      <c r="F96" s="192"/>
      <c r="G96" s="297"/>
      <c r="H96" s="297"/>
      <c r="I96" s="192"/>
      <c r="J96" s="297"/>
      <c r="K96" s="192"/>
      <c r="L96" s="192"/>
      <c r="M96" s="192"/>
      <c r="N96" s="192"/>
      <c r="O96" s="313"/>
      <c r="P96" s="192"/>
      <c r="Q96" s="36"/>
      <c r="R96" s="36"/>
      <c r="S96" s="36"/>
      <c r="T96" s="36"/>
      <c r="U96" s="36"/>
      <c r="V96" s="36"/>
      <c r="W96" s="36"/>
      <c r="X96" s="36"/>
      <c r="Y96" s="36"/>
    </row>
    <row r="97" spans="1:25" s="191" customFormat="1" x14ac:dyDescent="0.35">
      <c r="A97" s="192"/>
      <c r="B97" s="192"/>
      <c r="C97" s="192"/>
      <c r="D97" s="192"/>
      <c r="E97" s="192"/>
      <c r="F97" s="192"/>
      <c r="G97" s="297"/>
      <c r="H97" s="297"/>
      <c r="I97" s="192"/>
      <c r="J97" s="297"/>
      <c r="K97" s="192"/>
      <c r="L97" s="192"/>
      <c r="M97" s="192"/>
      <c r="N97" s="192"/>
      <c r="O97" s="313"/>
      <c r="P97" s="192"/>
      <c r="Q97" s="36"/>
      <c r="R97" s="36"/>
      <c r="S97" s="36"/>
      <c r="T97" s="36"/>
      <c r="U97" s="36"/>
      <c r="V97" s="36"/>
      <c r="W97" s="36"/>
      <c r="X97" s="36"/>
      <c r="Y97" s="36"/>
    </row>
    <row r="98" spans="1:25" s="191" customFormat="1" x14ac:dyDescent="0.35">
      <c r="A98" s="192"/>
      <c r="B98" s="192"/>
      <c r="C98" s="192"/>
      <c r="D98" s="192"/>
      <c r="E98" s="192"/>
      <c r="F98" s="192"/>
      <c r="G98" s="297"/>
      <c r="H98" s="297"/>
      <c r="I98" s="192"/>
      <c r="J98" s="297"/>
      <c r="K98" s="192"/>
      <c r="L98" s="192"/>
      <c r="M98" s="192"/>
      <c r="N98" s="192"/>
      <c r="O98" s="313"/>
      <c r="P98" s="192"/>
      <c r="Q98" s="36"/>
      <c r="R98" s="36"/>
      <c r="S98" s="36"/>
      <c r="T98" s="36"/>
      <c r="U98" s="36"/>
      <c r="V98" s="36"/>
      <c r="W98" s="36"/>
      <c r="X98" s="36"/>
      <c r="Y98" s="36"/>
    </row>
    <row r="99" spans="1:25" s="191" customFormat="1" x14ac:dyDescent="0.35">
      <c r="A99" s="192"/>
      <c r="B99" s="192"/>
      <c r="C99" s="192"/>
      <c r="D99" s="192"/>
      <c r="E99" s="192"/>
      <c r="F99" s="192"/>
      <c r="G99" s="297"/>
      <c r="H99" s="297"/>
      <c r="I99" s="192"/>
      <c r="J99" s="297"/>
      <c r="K99" s="192"/>
      <c r="L99" s="192"/>
      <c r="M99" s="192"/>
      <c r="N99" s="192"/>
      <c r="O99" s="313"/>
      <c r="P99" s="192"/>
      <c r="Q99" s="36"/>
      <c r="R99" s="36"/>
      <c r="S99" s="36"/>
      <c r="T99" s="36"/>
      <c r="U99" s="36"/>
      <c r="V99" s="36"/>
      <c r="W99" s="36"/>
      <c r="X99" s="36"/>
      <c r="Y99" s="36"/>
    </row>
    <row r="100" spans="1:25" s="191" customFormat="1" x14ac:dyDescent="0.35">
      <c r="A100" s="192"/>
      <c r="B100" s="192"/>
      <c r="C100" s="192"/>
      <c r="D100" s="192"/>
      <c r="E100" s="192"/>
      <c r="F100" s="192"/>
      <c r="G100" s="297"/>
      <c r="H100" s="297"/>
      <c r="I100" s="192"/>
      <c r="J100" s="297"/>
      <c r="K100" s="192"/>
      <c r="L100" s="192"/>
      <c r="M100" s="192"/>
      <c r="N100" s="192"/>
      <c r="O100" s="313"/>
      <c r="P100" s="192"/>
      <c r="Q100" s="36"/>
      <c r="R100" s="36"/>
      <c r="S100" s="36"/>
      <c r="T100" s="36"/>
      <c r="U100" s="36"/>
      <c r="V100" s="36"/>
      <c r="W100" s="36"/>
      <c r="X100" s="36"/>
      <c r="Y100" s="36"/>
    </row>
    <row r="101" spans="1:25" s="191" customFormat="1" x14ac:dyDescent="0.35">
      <c r="A101" s="192"/>
      <c r="B101" s="192"/>
      <c r="C101" s="192"/>
      <c r="D101" s="192"/>
      <c r="E101" s="192"/>
      <c r="F101" s="192"/>
      <c r="G101" s="297"/>
      <c r="H101" s="297"/>
      <c r="I101" s="192"/>
      <c r="J101" s="297"/>
      <c r="K101" s="192"/>
      <c r="L101" s="192"/>
      <c r="M101" s="192"/>
      <c r="N101" s="192"/>
      <c r="O101" s="313"/>
      <c r="P101" s="192"/>
      <c r="Q101" s="36"/>
      <c r="R101" s="36"/>
      <c r="S101" s="36"/>
      <c r="T101" s="36"/>
      <c r="U101" s="36"/>
      <c r="V101" s="36"/>
      <c r="W101" s="36"/>
      <c r="X101" s="36"/>
      <c r="Y101" s="36"/>
    </row>
    <row r="102" spans="1:25" s="191" customFormat="1" x14ac:dyDescent="0.35">
      <c r="A102" s="192"/>
      <c r="B102" s="192"/>
      <c r="C102" s="192"/>
      <c r="D102" s="192"/>
      <c r="E102" s="192"/>
      <c r="F102" s="192"/>
      <c r="G102" s="297"/>
      <c r="H102" s="297"/>
      <c r="I102" s="192"/>
      <c r="J102" s="297"/>
      <c r="K102" s="192"/>
      <c r="L102" s="192"/>
      <c r="M102" s="192"/>
      <c r="N102" s="192"/>
      <c r="O102" s="313"/>
      <c r="P102" s="192"/>
      <c r="Q102" s="36"/>
      <c r="R102" s="36"/>
      <c r="S102" s="36"/>
      <c r="T102" s="36"/>
      <c r="U102" s="36"/>
      <c r="V102" s="36"/>
      <c r="W102" s="36"/>
      <c r="X102" s="36"/>
      <c r="Y102" s="36"/>
    </row>
    <row r="103" spans="1:25" s="191" customFormat="1" x14ac:dyDescent="0.35">
      <c r="A103" s="192"/>
      <c r="B103" s="192"/>
      <c r="C103" s="192"/>
      <c r="D103" s="192"/>
      <c r="E103" s="192"/>
      <c r="F103" s="192"/>
      <c r="G103" s="297"/>
      <c r="H103" s="297"/>
      <c r="I103" s="192"/>
      <c r="J103" s="297"/>
      <c r="K103" s="192"/>
      <c r="L103" s="192"/>
      <c r="M103" s="192"/>
      <c r="N103" s="192"/>
      <c r="O103" s="313"/>
      <c r="P103" s="192"/>
      <c r="Q103" s="36"/>
      <c r="R103" s="36"/>
      <c r="S103" s="36"/>
      <c r="T103" s="36"/>
      <c r="U103" s="36"/>
      <c r="V103" s="36"/>
      <c r="W103" s="36"/>
      <c r="X103" s="36"/>
      <c r="Y103" s="36"/>
    </row>
    <row r="104" spans="1:25" s="191" customFormat="1" x14ac:dyDescent="0.35">
      <c r="A104" s="192"/>
      <c r="B104" s="192"/>
      <c r="C104" s="192"/>
      <c r="D104" s="192"/>
      <c r="E104" s="192"/>
      <c r="F104" s="192"/>
      <c r="G104" s="297"/>
      <c r="H104" s="297"/>
      <c r="I104" s="192"/>
      <c r="J104" s="297"/>
      <c r="K104" s="192"/>
      <c r="L104" s="192"/>
      <c r="M104" s="192"/>
      <c r="N104" s="192"/>
      <c r="O104" s="313"/>
      <c r="P104" s="192"/>
      <c r="Q104" s="36"/>
      <c r="R104" s="36"/>
      <c r="S104" s="36"/>
      <c r="T104" s="36"/>
      <c r="U104" s="36"/>
      <c r="V104" s="36"/>
      <c r="W104" s="36"/>
      <c r="X104" s="36"/>
      <c r="Y104" s="36"/>
    </row>
    <row r="105" spans="1:25" s="191" customFormat="1" x14ac:dyDescent="0.35">
      <c r="A105" s="192"/>
      <c r="B105" s="192"/>
      <c r="C105" s="192"/>
      <c r="D105" s="192"/>
      <c r="E105" s="192"/>
      <c r="F105" s="192"/>
      <c r="G105" s="297"/>
      <c r="H105" s="297"/>
      <c r="I105" s="192"/>
      <c r="J105" s="297"/>
      <c r="K105" s="192"/>
      <c r="L105" s="192"/>
      <c r="M105" s="192"/>
      <c r="N105" s="192"/>
      <c r="O105" s="313"/>
      <c r="P105" s="192"/>
      <c r="Q105" s="36"/>
      <c r="R105" s="36"/>
      <c r="S105" s="36"/>
      <c r="T105" s="36"/>
      <c r="U105" s="36"/>
      <c r="V105" s="36"/>
      <c r="W105" s="36"/>
      <c r="X105" s="36"/>
      <c r="Y105" s="36"/>
    </row>
    <row r="106" spans="1:25" s="191" customFormat="1" x14ac:dyDescent="0.35">
      <c r="A106" s="192"/>
      <c r="B106" s="192"/>
      <c r="C106" s="192"/>
      <c r="D106" s="192"/>
      <c r="E106" s="192"/>
      <c r="F106" s="192"/>
      <c r="G106" s="297"/>
      <c r="H106" s="297"/>
      <c r="I106" s="192"/>
      <c r="J106" s="297"/>
      <c r="K106" s="192"/>
      <c r="L106" s="192"/>
      <c r="M106" s="192"/>
      <c r="N106" s="192"/>
      <c r="O106" s="313"/>
      <c r="P106" s="192"/>
      <c r="Q106" s="36"/>
      <c r="R106" s="36"/>
      <c r="S106" s="36"/>
      <c r="T106" s="36"/>
      <c r="U106" s="36"/>
      <c r="V106" s="36"/>
      <c r="W106" s="36"/>
      <c r="X106" s="36"/>
      <c r="Y106" s="36"/>
    </row>
    <row r="107" spans="1:25" s="191" customFormat="1" x14ac:dyDescent="0.35">
      <c r="A107" s="192"/>
      <c r="B107" s="192"/>
      <c r="C107" s="192"/>
      <c r="D107" s="192"/>
      <c r="E107" s="192"/>
      <c r="F107" s="192"/>
      <c r="G107" s="297"/>
      <c r="H107" s="297"/>
      <c r="I107" s="192"/>
      <c r="J107" s="297"/>
      <c r="K107" s="192"/>
      <c r="L107" s="192"/>
      <c r="M107" s="192"/>
      <c r="N107" s="192"/>
      <c r="O107" s="313"/>
      <c r="P107" s="192"/>
      <c r="Q107" s="36"/>
      <c r="R107" s="36"/>
      <c r="S107" s="36"/>
      <c r="T107" s="36"/>
      <c r="U107" s="36"/>
      <c r="V107" s="36"/>
      <c r="W107" s="36"/>
      <c r="X107" s="36"/>
      <c r="Y107" s="36"/>
    </row>
    <row r="108" spans="1:25" s="191" customFormat="1" x14ac:dyDescent="0.35">
      <c r="A108" s="192"/>
      <c r="B108" s="192"/>
      <c r="C108" s="192"/>
      <c r="D108" s="192"/>
      <c r="E108" s="192"/>
      <c r="F108" s="192"/>
      <c r="G108" s="297"/>
      <c r="H108" s="297"/>
      <c r="I108" s="192"/>
      <c r="J108" s="297"/>
      <c r="K108" s="192"/>
      <c r="L108" s="192"/>
      <c r="M108" s="192"/>
      <c r="N108" s="192"/>
      <c r="O108" s="313"/>
      <c r="P108" s="192"/>
      <c r="Q108" s="36"/>
      <c r="R108" s="36"/>
      <c r="S108" s="36"/>
      <c r="T108" s="36"/>
      <c r="U108" s="36"/>
      <c r="V108" s="36"/>
      <c r="W108" s="36"/>
      <c r="X108" s="36"/>
      <c r="Y108" s="36"/>
    </row>
    <row r="109" spans="1:25" s="191" customFormat="1" x14ac:dyDescent="0.35">
      <c r="A109" s="192"/>
      <c r="B109" s="192"/>
      <c r="C109" s="192"/>
      <c r="D109" s="192"/>
      <c r="E109" s="192"/>
      <c r="F109" s="192"/>
      <c r="G109" s="297"/>
      <c r="H109" s="297"/>
      <c r="I109" s="192"/>
      <c r="J109" s="297"/>
      <c r="K109" s="192"/>
      <c r="L109" s="192"/>
      <c r="M109" s="192"/>
      <c r="N109" s="192"/>
      <c r="O109" s="313"/>
      <c r="P109" s="192"/>
      <c r="Q109" s="36"/>
      <c r="R109" s="36"/>
      <c r="S109" s="36"/>
      <c r="T109" s="36"/>
      <c r="U109" s="36"/>
      <c r="V109" s="36"/>
      <c r="W109" s="36"/>
      <c r="X109" s="36"/>
      <c r="Y109" s="36"/>
    </row>
    <row r="110" spans="1:25" s="191" customFormat="1" x14ac:dyDescent="0.35">
      <c r="A110" s="192"/>
      <c r="B110" s="192"/>
      <c r="C110" s="192"/>
      <c r="D110" s="192"/>
      <c r="E110" s="192"/>
      <c r="F110" s="192"/>
      <c r="G110" s="297"/>
      <c r="H110" s="297"/>
      <c r="I110" s="192"/>
      <c r="J110" s="297"/>
      <c r="K110" s="192"/>
      <c r="L110" s="192"/>
      <c r="M110" s="192"/>
      <c r="N110" s="192"/>
      <c r="O110" s="313"/>
      <c r="P110" s="192"/>
      <c r="Q110" s="36"/>
      <c r="R110" s="36"/>
      <c r="S110" s="36"/>
      <c r="T110" s="36"/>
      <c r="U110" s="36"/>
      <c r="V110" s="36"/>
      <c r="W110" s="36"/>
      <c r="X110" s="36"/>
      <c r="Y110" s="36"/>
    </row>
    <row r="111" spans="1:25" s="191" customFormat="1" x14ac:dyDescent="0.35">
      <c r="A111" s="192"/>
      <c r="B111" s="192"/>
      <c r="C111" s="192"/>
      <c r="D111" s="192"/>
      <c r="E111" s="192"/>
      <c r="F111" s="192"/>
      <c r="G111" s="297"/>
      <c r="H111" s="297"/>
      <c r="I111" s="192"/>
      <c r="J111" s="297"/>
      <c r="K111" s="192"/>
      <c r="L111" s="192"/>
      <c r="M111" s="192"/>
      <c r="N111" s="192"/>
      <c r="O111" s="313"/>
      <c r="P111" s="192"/>
      <c r="Q111" s="36"/>
      <c r="R111" s="36"/>
      <c r="S111" s="36"/>
      <c r="T111" s="36"/>
      <c r="U111" s="36"/>
      <c r="V111" s="36"/>
      <c r="W111" s="36"/>
      <c r="X111" s="36"/>
      <c r="Y111" s="36"/>
    </row>
    <row r="112" spans="1:25" s="191" customFormat="1" x14ac:dyDescent="0.35">
      <c r="A112" s="192"/>
      <c r="B112" s="192"/>
      <c r="C112" s="192"/>
      <c r="D112" s="192"/>
      <c r="E112" s="192"/>
      <c r="F112" s="192"/>
      <c r="G112" s="297"/>
      <c r="H112" s="297"/>
      <c r="I112" s="192"/>
      <c r="J112" s="297"/>
      <c r="K112" s="192"/>
      <c r="L112" s="192"/>
      <c r="M112" s="192"/>
      <c r="N112" s="192"/>
      <c r="O112" s="313"/>
      <c r="P112" s="192"/>
      <c r="Q112" s="36"/>
      <c r="R112" s="36"/>
      <c r="S112" s="36"/>
      <c r="T112" s="36"/>
      <c r="U112" s="36"/>
      <c r="V112" s="36"/>
      <c r="W112" s="36"/>
      <c r="X112" s="36"/>
      <c r="Y112" s="36"/>
    </row>
    <row r="113" spans="1:25" s="191" customFormat="1" x14ac:dyDescent="0.35">
      <c r="A113" s="192"/>
      <c r="B113" s="192"/>
      <c r="C113" s="192"/>
      <c r="D113" s="192"/>
      <c r="E113" s="192"/>
      <c r="F113" s="192"/>
      <c r="G113" s="297"/>
      <c r="H113" s="297"/>
      <c r="I113" s="192"/>
      <c r="J113" s="297"/>
      <c r="K113" s="192"/>
      <c r="L113" s="192"/>
      <c r="M113" s="192"/>
      <c r="N113" s="192"/>
      <c r="O113" s="313"/>
      <c r="P113" s="192"/>
      <c r="Q113" s="36"/>
      <c r="R113" s="36"/>
      <c r="S113" s="36"/>
      <c r="T113" s="36"/>
      <c r="U113" s="36"/>
      <c r="V113" s="36"/>
      <c r="W113" s="36"/>
      <c r="X113" s="36"/>
      <c r="Y113" s="36"/>
    </row>
    <row r="114" spans="1:25" s="191" customFormat="1" x14ac:dyDescent="0.35">
      <c r="A114" s="192"/>
      <c r="B114" s="192"/>
      <c r="C114" s="192"/>
      <c r="D114" s="192"/>
      <c r="E114" s="192"/>
      <c r="F114" s="192"/>
      <c r="G114" s="297"/>
      <c r="H114" s="297"/>
      <c r="I114" s="192"/>
      <c r="J114" s="297"/>
      <c r="K114" s="192"/>
      <c r="L114" s="192"/>
      <c r="M114" s="192"/>
      <c r="N114" s="192"/>
      <c r="O114" s="313"/>
      <c r="P114" s="192"/>
      <c r="Q114" s="36"/>
      <c r="R114" s="36"/>
      <c r="S114" s="36"/>
      <c r="T114" s="36"/>
      <c r="U114" s="36"/>
      <c r="V114" s="36"/>
      <c r="W114" s="36"/>
      <c r="X114" s="36"/>
      <c r="Y114" s="36"/>
    </row>
    <row r="115" spans="1:25" s="191" customFormat="1" x14ac:dyDescent="0.35">
      <c r="A115" s="192"/>
      <c r="B115" s="192"/>
      <c r="C115" s="192"/>
      <c r="D115" s="192"/>
      <c r="E115" s="192"/>
      <c r="F115" s="192"/>
      <c r="G115" s="297"/>
      <c r="H115" s="297"/>
      <c r="I115" s="192"/>
      <c r="J115" s="297"/>
      <c r="K115" s="192"/>
      <c r="L115" s="192"/>
      <c r="M115" s="192"/>
      <c r="N115" s="192"/>
      <c r="O115" s="313"/>
      <c r="P115" s="192"/>
      <c r="Q115" s="36"/>
      <c r="R115" s="36"/>
      <c r="S115" s="36"/>
      <c r="T115" s="36"/>
      <c r="U115" s="36"/>
      <c r="V115" s="36"/>
      <c r="W115" s="36"/>
      <c r="X115" s="36"/>
      <c r="Y115" s="36"/>
    </row>
    <row r="116" spans="1:25" s="191" customFormat="1" x14ac:dyDescent="0.35">
      <c r="A116" s="192"/>
      <c r="B116" s="192"/>
      <c r="C116" s="192"/>
      <c r="D116" s="192"/>
      <c r="E116" s="192"/>
      <c r="F116" s="192"/>
      <c r="G116" s="297"/>
      <c r="H116" s="297"/>
      <c r="I116" s="192"/>
      <c r="J116" s="297"/>
      <c r="K116" s="192"/>
      <c r="L116" s="192"/>
      <c r="M116" s="192"/>
      <c r="N116" s="192"/>
      <c r="O116" s="313"/>
      <c r="P116" s="192"/>
      <c r="Q116" s="36"/>
      <c r="R116" s="36"/>
      <c r="S116" s="36"/>
      <c r="T116" s="36"/>
      <c r="U116" s="36"/>
      <c r="V116" s="36"/>
      <c r="W116" s="36"/>
      <c r="X116" s="36"/>
      <c r="Y116" s="36"/>
    </row>
    <row r="117" spans="1:25" s="191" customFormat="1" x14ac:dyDescent="0.35">
      <c r="A117" s="192"/>
      <c r="B117" s="192"/>
      <c r="C117" s="192"/>
      <c r="D117" s="192"/>
      <c r="E117" s="192"/>
      <c r="F117" s="192"/>
      <c r="G117" s="297"/>
      <c r="H117" s="297"/>
      <c r="I117" s="192"/>
      <c r="J117" s="297"/>
      <c r="K117" s="192"/>
      <c r="L117" s="192"/>
      <c r="M117" s="192"/>
      <c r="N117" s="192"/>
      <c r="O117" s="313"/>
      <c r="P117" s="192"/>
      <c r="Q117" s="36"/>
      <c r="R117" s="36"/>
      <c r="S117" s="36"/>
      <c r="T117" s="36"/>
      <c r="U117" s="36"/>
      <c r="V117" s="36"/>
      <c r="W117" s="36"/>
      <c r="X117" s="36"/>
      <c r="Y117" s="36"/>
    </row>
    <row r="118" spans="1:25" s="191" customFormat="1" x14ac:dyDescent="0.35">
      <c r="A118" s="192"/>
      <c r="B118" s="192"/>
      <c r="C118" s="192"/>
      <c r="D118" s="192"/>
      <c r="E118" s="192"/>
      <c r="F118" s="192"/>
      <c r="G118" s="297"/>
      <c r="H118" s="297"/>
      <c r="I118" s="192"/>
      <c r="J118" s="297"/>
      <c r="K118" s="192"/>
      <c r="L118" s="192"/>
      <c r="M118" s="192"/>
      <c r="N118" s="192"/>
      <c r="O118" s="313"/>
      <c r="P118" s="192"/>
      <c r="Q118" s="36"/>
      <c r="R118" s="36"/>
      <c r="S118" s="36"/>
      <c r="T118" s="36"/>
      <c r="U118" s="36"/>
      <c r="V118" s="36"/>
      <c r="W118" s="36"/>
      <c r="X118" s="36"/>
      <c r="Y118" s="36"/>
    </row>
    <row r="119" spans="1:25" s="191" customFormat="1" x14ac:dyDescent="0.35">
      <c r="A119" s="192"/>
      <c r="B119" s="192"/>
      <c r="C119" s="192"/>
      <c r="D119" s="192"/>
      <c r="E119" s="192"/>
      <c r="F119" s="192"/>
      <c r="G119" s="297"/>
      <c r="H119" s="297"/>
      <c r="I119" s="192"/>
      <c r="J119" s="297"/>
      <c r="K119" s="192"/>
      <c r="L119" s="192"/>
      <c r="M119" s="192"/>
      <c r="N119" s="192"/>
      <c r="O119" s="313"/>
      <c r="P119" s="192"/>
      <c r="Q119" s="36"/>
      <c r="R119" s="36"/>
      <c r="S119" s="36"/>
      <c r="T119" s="36"/>
      <c r="U119" s="36"/>
      <c r="V119" s="36"/>
      <c r="W119" s="36"/>
      <c r="X119" s="36"/>
      <c r="Y119" s="36"/>
    </row>
    <row r="120" spans="1:25" s="191" customFormat="1" x14ac:dyDescent="0.35">
      <c r="A120" s="192"/>
      <c r="B120" s="192"/>
      <c r="C120" s="192"/>
      <c r="D120" s="192"/>
      <c r="E120" s="192"/>
      <c r="F120" s="192"/>
      <c r="G120" s="297"/>
      <c r="H120" s="297"/>
      <c r="I120" s="192"/>
      <c r="J120" s="297"/>
      <c r="K120" s="192"/>
      <c r="L120" s="192"/>
      <c r="M120" s="192"/>
      <c r="N120" s="192"/>
      <c r="O120" s="313"/>
      <c r="P120" s="192"/>
      <c r="Q120" s="36"/>
      <c r="R120" s="36"/>
      <c r="S120" s="36"/>
      <c r="T120" s="36"/>
      <c r="U120" s="36"/>
      <c r="V120" s="36"/>
      <c r="W120" s="36"/>
      <c r="X120" s="36"/>
      <c r="Y120" s="36"/>
    </row>
    <row r="121" spans="1:25" s="191" customFormat="1" x14ac:dyDescent="0.35">
      <c r="A121" s="192"/>
      <c r="B121" s="192"/>
      <c r="C121" s="192"/>
      <c r="D121" s="192"/>
      <c r="E121" s="192"/>
      <c r="F121" s="192"/>
      <c r="G121" s="297"/>
      <c r="H121" s="297"/>
      <c r="I121" s="192"/>
      <c r="J121" s="297"/>
      <c r="K121" s="192"/>
      <c r="L121" s="192"/>
      <c r="M121" s="192"/>
      <c r="N121" s="192"/>
      <c r="O121" s="313"/>
      <c r="P121" s="192"/>
      <c r="Q121" s="36"/>
      <c r="R121" s="36"/>
      <c r="S121" s="36"/>
      <c r="T121" s="36"/>
      <c r="U121" s="36"/>
      <c r="V121" s="36"/>
      <c r="W121" s="36"/>
      <c r="X121" s="36"/>
      <c r="Y121" s="36"/>
    </row>
    <row r="122" spans="1:25" s="191" customFormat="1" x14ac:dyDescent="0.35">
      <c r="A122" s="192"/>
      <c r="B122" s="192"/>
      <c r="C122" s="192"/>
      <c r="D122" s="192"/>
      <c r="E122" s="192"/>
      <c r="F122" s="192"/>
      <c r="G122" s="297"/>
      <c r="H122" s="297"/>
      <c r="I122" s="192"/>
      <c r="J122" s="297"/>
      <c r="K122" s="192"/>
      <c r="L122" s="192"/>
      <c r="M122" s="192"/>
      <c r="N122" s="192"/>
      <c r="O122" s="313"/>
      <c r="P122" s="192"/>
      <c r="Q122" s="36"/>
      <c r="R122" s="36"/>
      <c r="S122" s="36"/>
      <c r="T122" s="36"/>
      <c r="U122" s="36"/>
      <c r="V122" s="36"/>
      <c r="W122" s="36"/>
      <c r="X122" s="36"/>
      <c r="Y122" s="36"/>
    </row>
    <row r="123" spans="1:25" s="191" customFormat="1" x14ac:dyDescent="0.35">
      <c r="A123" s="192"/>
      <c r="B123" s="192"/>
      <c r="C123" s="192"/>
      <c r="D123" s="192"/>
      <c r="E123" s="192"/>
      <c r="F123" s="192"/>
      <c r="G123" s="297"/>
      <c r="H123" s="297"/>
      <c r="I123" s="192"/>
      <c r="J123" s="297"/>
      <c r="K123" s="192"/>
      <c r="L123" s="192"/>
      <c r="M123" s="192"/>
      <c r="N123" s="192"/>
      <c r="O123" s="313"/>
      <c r="P123" s="192"/>
      <c r="Q123" s="36"/>
      <c r="R123" s="36"/>
      <c r="S123" s="36"/>
      <c r="T123" s="36"/>
      <c r="U123" s="36"/>
      <c r="V123" s="36"/>
      <c r="W123" s="36"/>
      <c r="X123" s="36"/>
      <c r="Y123" s="36"/>
    </row>
    <row r="124" spans="1:25" s="191" customFormat="1" x14ac:dyDescent="0.35">
      <c r="A124" s="192"/>
      <c r="B124" s="192"/>
      <c r="C124" s="192"/>
      <c r="D124" s="192"/>
      <c r="E124" s="192"/>
      <c r="F124" s="192"/>
      <c r="G124" s="297"/>
      <c r="H124" s="297"/>
      <c r="I124" s="192"/>
      <c r="J124" s="297"/>
      <c r="K124" s="192"/>
      <c r="L124" s="192"/>
      <c r="M124" s="192"/>
      <c r="N124" s="192"/>
      <c r="O124" s="313"/>
      <c r="P124" s="192"/>
      <c r="Q124" s="36"/>
      <c r="R124" s="36"/>
      <c r="S124" s="36"/>
      <c r="T124" s="36"/>
      <c r="U124" s="36"/>
      <c r="V124" s="36"/>
      <c r="W124" s="36"/>
      <c r="X124" s="36"/>
      <c r="Y124" s="36"/>
    </row>
    <row r="125" spans="1:25" s="191" customFormat="1" x14ac:dyDescent="0.35">
      <c r="A125" s="192"/>
      <c r="B125" s="192"/>
      <c r="C125" s="192"/>
      <c r="D125" s="192"/>
      <c r="E125" s="192"/>
      <c r="F125" s="192"/>
      <c r="G125" s="297"/>
      <c r="H125" s="297"/>
      <c r="I125" s="192"/>
      <c r="J125" s="297"/>
      <c r="K125" s="192"/>
      <c r="L125" s="192"/>
      <c r="M125" s="192"/>
      <c r="N125" s="192"/>
      <c r="O125" s="313"/>
      <c r="P125" s="192"/>
      <c r="Q125" s="36"/>
      <c r="R125" s="36"/>
      <c r="S125" s="36"/>
      <c r="T125" s="36"/>
      <c r="U125" s="36"/>
      <c r="V125" s="36"/>
      <c r="W125" s="36"/>
      <c r="X125" s="36"/>
      <c r="Y125" s="36"/>
    </row>
    <row r="126" spans="1:25" s="191" customFormat="1" x14ac:dyDescent="0.35">
      <c r="A126" s="192"/>
      <c r="B126" s="192"/>
      <c r="C126" s="192"/>
      <c r="D126" s="192"/>
      <c r="E126" s="192"/>
      <c r="F126" s="192"/>
      <c r="G126" s="297"/>
      <c r="H126" s="297"/>
      <c r="I126" s="192"/>
      <c r="J126" s="297"/>
      <c r="K126" s="192"/>
      <c r="L126" s="192"/>
      <c r="M126" s="192"/>
      <c r="N126" s="192"/>
      <c r="O126" s="313"/>
      <c r="P126" s="192"/>
      <c r="Q126" s="36"/>
      <c r="R126" s="36"/>
      <c r="S126" s="36"/>
      <c r="T126" s="36"/>
      <c r="U126" s="36"/>
      <c r="V126" s="36"/>
      <c r="W126" s="36"/>
      <c r="X126" s="36"/>
      <c r="Y126" s="36"/>
    </row>
    <row r="127" spans="1:25" s="191" customFormat="1" x14ac:dyDescent="0.35">
      <c r="A127" s="192"/>
      <c r="B127" s="192"/>
      <c r="C127" s="192"/>
      <c r="D127" s="192"/>
      <c r="E127" s="192"/>
      <c r="F127" s="192"/>
      <c r="G127" s="297"/>
      <c r="H127" s="297"/>
      <c r="I127" s="192"/>
      <c r="J127" s="297"/>
      <c r="K127" s="192"/>
      <c r="L127" s="192"/>
      <c r="M127" s="192"/>
      <c r="N127" s="192"/>
      <c r="O127" s="313"/>
      <c r="P127" s="192"/>
      <c r="Q127" s="36"/>
      <c r="R127" s="36"/>
      <c r="S127" s="36"/>
      <c r="T127" s="36"/>
      <c r="U127" s="36"/>
      <c r="V127" s="36"/>
      <c r="W127" s="36"/>
      <c r="X127" s="36"/>
      <c r="Y127" s="36"/>
    </row>
    <row r="128" spans="1:25" s="191" customFormat="1" x14ac:dyDescent="0.35">
      <c r="A128" s="192"/>
      <c r="B128" s="192"/>
      <c r="C128" s="192"/>
      <c r="D128" s="192"/>
      <c r="E128" s="192"/>
      <c r="F128" s="192"/>
      <c r="G128" s="297"/>
      <c r="H128" s="297"/>
      <c r="I128" s="192"/>
      <c r="J128" s="297"/>
      <c r="K128" s="192"/>
      <c r="L128" s="192"/>
      <c r="M128" s="192"/>
      <c r="N128" s="192"/>
      <c r="O128" s="313"/>
      <c r="P128" s="192"/>
      <c r="Q128" s="36"/>
      <c r="R128" s="36"/>
      <c r="S128" s="36"/>
      <c r="T128" s="36"/>
      <c r="U128" s="36"/>
      <c r="V128" s="36"/>
      <c r="W128" s="36"/>
      <c r="X128" s="36"/>
      <c r="Y128" s="36"/>
    </row>
    <row r="129" spans="1:25" s="191" customFormat="1" x14ac:dyDescent="0.35">
      <c r="A129" s="192"/>
      <c r="B129" s="192"/>
      <c r="C129" s="192"/>
      <c r="D129" s="192"/>
      <c r="E129" s="192"/>
      <c r="F129" s="192"/>
      <c r="G129" s="297"/>
      <c r="H129" s="297"/>
      <c r="I129" s="192"/>
      <c r="J129" s="297"/>
      <c r="K129" s="192"/>
      <c r="L129" s="192"/>
      <c r="M129" s="192"/>
      <c r="N129" s="192"/>
      <c r="O129" s="313"/>
      <c r="P129" s="192"/>
      <c r="Q129" s="36"/>
      <c r="R129" s="36"/>
      <c r="S129" s="36"/>
      <c r="T129" s="36"/>
      <c r="U129" s="36"/>
      <c r="V129" s="36"/>
      <c r="W129" s="36"/>
      <c r="X129" s="36"/>
      <c r="Y129" s="36"/>
    </row>
    <row r="130" spans="1:25" s="191" customFormat="1" x14ac:dyDescent="0.35">
      <c r="A130" s="192"/>
      <c r="B130" s="192"/>
      <c r="C130" s="192"/>
      <c r="D130" s="192"/>
      <c r="E130" s="192"/>
      <c r="F130" s="192"/>
      <c r="G130" s="297"/>
      <c r="H130" s="297"/>
      <c r="I130" s="192"/>
      <c r="J130" s="297"/>
      <c r="K130" s="192"/>
      <c r="L130" s="192"/>
      <c r="M130" s="192"/>
      <c r="N130" s="192"/>
      <c r="O130" s="313"/>
      <c r="P130" s="192"/>
      <c r="Q130" s="36"/>
      <c r="R130" s="36"/>
      <c r="S130" s="36"/>
      <c r="T130" s="36"/>
      <c r="U130" s="36"/>
      <c r="V130" s="36"/>
      <c r="W130" s="36"/>
      <c r="X130" s="36"/>
      <c r="Y130" s="36"/>
    </row>
    <row r="131" spans="1:25" s="191" customFormat="1" x14ac:dyDescent="0.35">
      <c r="A131" s="192"/>
      <c r="B131" s="192"/>
      <c r="C131" s="192"/>
      <c r="D131" s="192"/>
      <c r="E131" s="192"/>
      <c r="F131" s="192"/>
      <c r="G131" s="297"/>
      <c r="H131" s="297"/>
      <c r="I131" s="192"/>
      <c r="J131" s="297"/>
      <c r="K131" s="192"/>
      <c r="L131" s="192"/>
      <c r="M131" s="192"/>
      <c r="N131" s="192"/>
      <c r="O131" s="313"/>
      <c r="P131" s="192"/>
      <c r="Q131" s="36"/>
      <c r="R131" s="36"/>
      <c r="S131" s="36"/>
      <c r="T131" s="36"/>
      <c r="U131" s="36"/>
      <c r="V131" s="36"/>
      <c r="W131" s="36"/>
      <c r="X131" s="36"/>
      <c r="Y131" s="36"/>
    </row>
    <row r="132" spans="1:25" s="191" customFormat="1" x14ac:dyDescent="0.35">
      <c r="A132" s="192"/>
      <c r="B132" s="192"/>
      <c r="C132" s="192"/>
      <c r="D132" s="192"/>
      <c r="E132" s="192"/>
      <c r="F132" s="192"/>
      <c r="G132" s="297"/>
      <c r="H132" s="297"/>
      <c r="I132" s="192"/>
      <c r="J132" s="297"/>
      <c r="K132" s="192"/>
      <c r="L132" s="192"/>
      <c r="M132" s="192"/>
      <c r="N132" s="192"/>
      <c r="O132" s="313"/>
      <c r="P132" s="192"/>
      <c r="Q132" s="36"/>
      <c r="R132" s="36"/>
      <c r="S132" s="36"/>
      <c r="T132" s="36"/>
      <c r="U132" s="36"/>
      <c r="V132" s="36"/>
      <c r="W132" s="36"/>
      <c r="X132" s="36"/>
      <c r="Y132" s="36"/>
    </row>
    <row r="133" spans="1:25" s="191" customFormat="1" x14ac:dyDescent="0.35">
      <c r="A133" s="192"/>
      <c r="B133" s="192"/>
      <c r="C133" s="192"/>
      <c r="D133" s="192"/>
      <c r="E133" s="192"/>
      <c r="F133" s="192"/>
      <c r="G133" s="297"/>
      <c r="H133" s="297"/>
      <c r="I133" s="192"/>
      <c r="J133" s="297"/>
      <c r="K133" s="192"/>
      <c r="L133" s="192"/>
      <c r="M133" s="192"/>
      <c r="N133" s="192"/>
      <c r="O133" s="313"/>
      <c r="P133" s="192"/>
      <c r="Q133" s="36"/>
      <c r="R133" s="36"/>
      <c r="S133" s="36"/>
      <c r="T133" s="36"/>
      <c r="U133" s="36"/>
      <c r="V133" s="36"/>
      <c r="W133" s="36"/>
      <c r="X133" s="36"/>
      <c r="Y133" s="36"/>
    </row>
    <row r="134" spans="1:25" s="191" customFormat="1" x14ac:dyDescent="0.35">
      <c r="A134" s="192"/>
      <c r="B134" s="192"/>
      <c r="C134" s="192"/>
      <c r="D134" s="192"/>
      <c r="E134" s="192"/>
      <c r="F134" s="192"/>
      <c r="G134" s="297"/>
      <c r="H134" s="297"/>
      <c r="I134" s="192"/>
      <c r="J134" s="297"/>
      <c r="K134" s="192"/>
      <c r="L134" s="192"/>
      <c r="M134" s="192"/>
      <c r="N134" s="192"/>
      <c r="O134" s="313"/>
      <c r="P134" s="192"/>
      <c r="Q134" s="36"/>
      <c r="R134" s="36"/>
      <c r="S134" s="36"/>
      <c r="T134" s="36"/>
      <c r="U134" s="36"/>
      <c r="V134" s="36"/>
      <c r="W134" s="36"/>
      <c r="X134" s="36"/>
      <c r="Y134" s="36"/>
    </row>
    <row r="135" spans="1:25" s="191" customFormat="1" x14ac:dyDescent="0.35">
      <c r="A135" s="192"/>
      <c r="B135" s="192"/>
      <c r="C135" s="192"/>
      <c r="D135" s="192"/>
      <c r="E135" s="192"/>
      <c r="F135" s="192"/>
      <c r="G135" s="297"/>
      <c r="H135" s="297"/>
      <c r="I135" s="192"/>
      <c r="J135" s="297"/>
      <c r="K135" s="192"/>
      <c r="L135" s="192"/>
      <c r="M135" s="192"/>
      <c r="N135" s="192"/>
      <c r="O135" s="313"/>
      <c r="P135" s="192"/>
      <c r="Q135" s="36"/>
      <c r="R135" s="36"/>
      <c r="S135" s="36"/>
      <c r="T135" s="36"/>
      <c r="U135" s="36"/>
      <c r="V135" s="36"/>
      <c r="W135" s="36"/>
      <c r="X135" s="36"/>
      <c r="Y135" s="36"/>
    </row>
    <row r="136" spans="1:25" s="191" customFormat="1" x14ac:dyDescent="0.35">
      <c r="A136" s="192"/>
      <c r="B136" s="192"/>
      <c r="C136" s="192"/>
      <c r="D136" s="192"/>
      <c r="E136" s="192"/>
      <c r="F136" s="192"/>
      <c r="G136" s="297"/>
      <c r="H136" s="297"/>
      <c r="I136" s="192"/>
      <c r="J136" s="297"/>
      <c r="K136" s="192"/>
      <c r="L136" s="192"/>
      <c r="M136" s="192"/>
      <c r="N136" s="192"/>
      <c r="O136" s="313"/>
      <c r="P136" s="192"/>
      <c r="Q136" s="36"/>
      <c r="R136" s="36"/>
      <c r="S136" s="36"/>
      <c r="T136" s="36"/>
      <c r="U136" s="36"/>
      <c r="V136" s="36"/>
      <c r="W136" s="36"/>
      <c r="X136" s="36"/>
      <c r="Y136" s="36"/>
    </row>
    <row r="137" spans="1:25" s="191" customFormat="1" x14ac:dyDescent="0.35">
      <c r="A137" s="192"/>
      <c r="B137" s="192"/>
      <c r="C137" s="192"/>
      <c r="D137" s="192"/>
      <c r="E137" s="192"/>
      <c r="F137" s="192"/>
      <c r="G137" s="297"/>
      <c r="H137" s="297"/>
      <c r="I137" s="192"/>
      <c r="J137" s="297"/>
      <c r="K137" s="192"/>
      <c r="L137" s="192"/>
      <c r="M137" s="192"/>
      <c r="N137" s="192"/>
      <c r="O137" s="313"/>
      <c r="P137" s="192"/>
      <c r="Q137" s="36"/>
      <c r="R137" s="36"/>
      <c r="S137" s="36"/>
      <c r="T137" s="36"/>
      <c r="U137" s="36"/>
      <c r="V137" s="36"/>
      <c r="W137" s="36"/>
      <c r="X137" s="36"/>
      <c r="Y137" s="36"/>
    </row>
    <row r="138" spans="1:25" s="191" customFormat="1" x14ac:dyDescent="0.35">
      <c r="A138" s="192"/>
      <c r="B138" s="192"/>
      <c r="C138" s="192"/>
      <c r="D138" s="192"/>
      <c r="E138" s="192"/>
      <c r="F138" s="192"/>
      <c r="G138" s="297"/>
      <c r="H138" s="297"/>
      <c r="I138" s="192"/>
      <c r="J138" s="297"/>
      <c r="K138" s="192"/>
      <c r="L138" s="192"/>
      <c r="M138" s="192"/>
      <c r="N138" s="192"/>
      <c r="O138" s="313"/>
      <c r="P138" s="192"/>
      <c r="Q138" s="36"/>
      <c r="R138" s="36"/>
      <c r="S138" s="36"/>
      <c r="T138" s="36"/>
      <c r="U138" s="36"/>
      <c r="V138" s="36"/>
      <c r="W138" s="36"/>
      <c r="X138" s="36"/>
      <c r="Y138" s="36"/>
    </row>
    <row r="139" spans="1:25" s="191" customFormat="1" x14ac:dyDescent="0.35">
      <c r="A139" s="192"/>
      <c r="B139" s="192"/>
      <c r="C139" s="192"/>
      <c r="D139" s="192"/>
      <c r="E139" s="192"/>
      <c r="F139" s="192"/>
      <c r="G139" s="297"/>
      <c r="H139" s="297"/>
      <c r="I139" s="192"/>
      <c r="J139" s="297"/>
      <c r="K139" s="192"/>
      <c r="L139" s="192"/>
      <c r="M139" s="192"/>
      <c r="N139" s="192"/>
      <c r="O139" s="313"/>
      <c r="P139" s="192"/>
      <c r="Q139" s="36"/>
      <c r="R139" s="36"/>
      <c r="S139" s="36"/>
      <c r="T139" s="36"/>
      <c r="U139" s="36"/>
      <c r="V139" s="36"/>
      <c r="W139" s="36"/>
      <c r="X139" s="36"/>
      <c r="Y139" s="36"/>
    </row>
    <row r="140" spans="1:25" s="191" customFormat="1" x14ac:dyDescent="0.35">
      <c r="A140" s="192"/>
      <c r="B140" s="192"/>
      <c r="C140" s="192"/>
      <c r="D140" s="192"/>
      <c r="E140" s="192"/>
      <c r="F140" s="192"/>
      <c r="G140" s="297"/>
      <c r="H140" s="297"/>
      <c r="I140" s="192"/>
      <c r="J140" s="297"/>
      <c r="K140" s="192"/>
      <c r="L140" s="192"/>
      <c r="M140" s="192"/>
      <c r="N140" s="192"/>
      <c r="O140" s="313"/>
      <c r="P140" s="192"/>
      <c r="Q140" s="36"/>
      <c r="R140" s="36"/>
      <c r="S140" s="36"/>
      <c r="T140" s="36"/>
      <c r="U140" s="36"/>
      <c r="V140" s="36"/>
      <c r="W140" s="36"/>
      <c r="X140" s="36"/>
      <c r="Y140" s="36"/>
    </row>
    <row r="141" spans="1:25" s="191" customFormat="1" x14ac:dyDescent="0.35">
      <c r="A141" s="192"/>
      <c r="B141" s="192"/>
      <c r="C141" s="192"/>
      <c r="D141" s="192"/>
      <c r="E141" s="192"/>
      <c r="F141" s="192"/>
      <c r="G141" s="297"/>
      <c r="H141" s="297"/>
      <c r="I141" s="192"/>
      <c r="J141" s="297"/>
      <c r="K141" s="192"/>
      <c r="L141" s="192"/>
      <c r="M141" s="192"/>
      <c r="N141" s="192"/>
      <c r="O141" s="313"/>
      <c r="P141" s="192"/>
      <c r="Q141" s="36"/>
      <c r="R141" s="36"/>
      <c r="S141" s="36"/>
      <c r="T141" s="36"/>
      <c r="U141" s="36"/>
      <c r="V141" s="36"/>
      <c r="W141" s="36"/>
      <c r="X141" s="36"/>
      <c r="Y141" s="36"/>
    </row>
    <row r="142" spans="1:25" s="191" customFormat="1" x14ac:dyDescent="0.35">
      <c r="A142" s="192"/>
      <c r="B142" s="192"/>
      <c r="C142" s="192"/>
      <c r="D142" s="192"/>
      <c r="E142" s="192"/>
      <c r="F142" s="192"/>
      <c r="G142" s="297"/>
      <c r="H142" s="297"/>
      <c r="I142" s="192"/>
      <c r="J142" s="297"/>
      <c r="K142" s="192"/>
      <c r="L142" s="192"/>
      <c r="M142" s="192"/>
      <c r="N142" s="192"/>
      <c r="O142" s="313"/>
      <c r="P142" s="192"/>
      <c r="Q142" s="36"/>
      <c r="R142" s="36"/>
      <c r="S142" s="36"/>
      <c r="T142" s="36"/>
      <c r="U142" s="36"/>
      <c r="V142" s="36"/>
      <c r="W142" s="36"/>
      <c r="X142" s="36"/>
      <c r="Y142" s="36"/>
    </row>
    <row r="143" spans="1:25" s="191" customFormat="1" x14ac:dyDescent="0.35">
      <c r="A143" s="192"/>
      <c r="B143" s="192"/>
      <c r="C143" s="192"/>
      <c r="D143" s="192"/>
      <c r="E143" s="192"/>
      <c r="F143" s="192"/>
      <c r="G143" s="297"/>
      <c r="H143" s="297"/>
      <c r="I143" s="192"/>
      <c r="J143" s="297"/>
      <c r="K143" s="192"/>
      <c r="L143" s="192"/>
      <c r="M143" s="192"/>
      <c r="N143" s="192"/>
      <c r="O143" s="313"/>
      <c r="P143" s="192"/>
      <c r="Q143" s="36"/>
      <c r="R143" s="36"/>
      <c r="S143" s="36"/>
      <c r="T143" s="36"/>
      <c r="U143" s="36"/>
      <c r="V143" s="36"/>
      <c r="W143" s="36"/>
      <c r="X143" s="36"/>
      <c r="Y143" s="36"/>
    </row>
    <row r="144" spans="1:25" s="191" customFormat="1" x14ac:dyDescent="0.35">
      <c r="A144" s="192"/>
      <c r="B144" s="192"/>
      <c r="C144" s="192"/>
      <c r="D144" s="192"/>
      <c r="E144" s="192"/>
      <c r="F144" s="192"/>
      <c r="G144" s="297"/>
      <c r="H144" s="297"/>
      <c r="I144" s="192"/>
      <c r="J144" s="297"/>
      <c r="K144" s="192"/>
      <c r="L144" s="192"/>
      <c r="M144" s="192"/>
      <c r="N144" s="192"/>
      <c r="O144" s="313"/>
      <c r="P144" s="192"/>
      <c r="Q144" s="36"/>
      <c r="R144" s="36"/>
      <c r="S144" s="36"/>
      <c r="T144" s="36"/>
      <c r="U144" s="36"/>
      <c r="V144" s="36"/>
      <c r="W144" s="36"/>
      <c r="X144" s="36"/>
      <c r="Y144" s="36"/>
    </row>
    <row r="145" spans="1:25" s="191" customFormat="1" x14ac:dyDescent="0.35">
      <c r="A145" s="192"/>
      <c r="B145" s="192"/>
      <c r="C145" s="192"/>
      <c r="D145" s="192"/>
      <c r="E145" s="192"/>
      <c r="F145" s="192"/>
      <c r="G145" s="297"/>
      <c r="H145" s="297"/>
      <c r="I145" s="192"/>
      <c r="J145" s="297"/>
      <c r="K145" s="192"/>
      <c r="L145" s="192"/>
      <c r="M145" s="192"/>
      <c r="N145" s="192"/>
      <c r="O145" s="313"/>
      <c r="P145" s="192"/>
      <c r="Q145" s="36"/>
      <c r="R145" s="36"/>
      <c r="S145" s="36"/>
      <c r="T145" s="36"/>
      <c r="U145" s="36"/>
      <c r="V145" s="36"/>
      <c r="W145" s="36"/>
      <c r="X145" s="36"/>
      <c r="Y145" s="36"/>
    </row>
    <row r="146" spans="1:25" s="191" customFormat="1" x14ac:dyDescent="0.35">
      <c r="A146" s="192"/>
      <c r="B146" s="192"/>
      <c r="C146" s="192"/>
      <c r="D146" s="192"/>
      <c r="E146" s="192"/>
      <c r="F146" s="192"/>
      <c r="G146" s="297"/>
      <c r="H146" s="297"/>
      <c r="I146" s="192"/>
      <c r="J146" s="297"/>
      <c r="K146" s="192"/>
      <c r="L146" s="192"/>
      <c r="M146" s="192"/>
      <c r="N146" s="192"/>
      <c r="O146" s="313"/>
      <c r="P146" s="192"/>
      <c r="Q146" s="36"/>
      <c r="R146" s="36"/>
      <c r="S146" s="36"/>
      <c r="T146" s="36"/>
      <c r="U146" s="36"/>
      <c r="V146" s="36"/>
      <c r="W146" s="36"/>
      <c r="X146" s="36"/>
      <c r="Y146" s="36"/>
    </row>
    <row r="147" spans="1:25" s="191" customFormat="1" x14ac:dyDescent="0.35">
      <c r="A147" s="192"/>
      <c r="B147" s="192"/>
      <c r="C147" s="192"/>
      <c r="D147" s="192"/>
      <c r="E147" s="192"/>
      <c r="F147" s="192"/>
      <c r="G147" s="297"/>
      <c r="H147" s="297"/>
      <c r="I147" s="192"/>
      <c r="J147" s="297"/>
      <c r="K147" s="192"/>
      <c r="L147" s="192"/>
      <c r="M147" s="192"/>
      <c r="N147" s="192"/>
      <c r="O147" s="313"/>
      <c r="P147" s="192"/>
      <c r="Q147" s="36"/>
      <c r="R147" s="36"/>
      <c r="S147" s="36"/>
      <c r="T147" s="36"/>
      <c r="U147" s="36"/>
      <c r="V147" s="36"/>
      <c r="W147" s="36"/>
      <c r="X147" s="36"/>
      <c r="Y147" s="36"/>
    </row>
    <row r="148" spans="1:25" s="191" customFormat="1" x14ac:dyDescent="0.35">
      <c r="A148" s="192"/>
      <c r="B148" s="192"/>
      <c r="C148" s="192"/>
      <c r="D148" s="192"/>
      <c r="E148" s="192"/>
      <c r="F148" s="192"/>
      <c r="G148" s="297"/>
      <c r="H148" s="297"/>
      <c r="I148" s="192"/>
      <c r="J148" s="297"/>
      <c r="K148" s="192"/>
      <c r="L148" s="192"/>
      <c r="M148" s="192"/>
      <c r="N148" s="192"/>
      <c r="O148" s="313"/>
      <c r="P148" s="192"/>
      <c r="Q148" s="36"/>
      <c r="R148" s="36"/>
      <c r="S148" s="36"/>
      <c r="T148" s="36"/>
      <c r="U148" s="36"/>
      <c r="V148" s="36"/>
      <c r="W148" s="36"/>
      <c r="X148" s="36"/>
      <c r="Y148" s="36"/>
    </row>
    <row r="149" spans="1:25" s="191" customFormat="1" x14ac:dyDescent="0.35">
      <c r="A149" s="192"/>
      <c r="B149" s="192"/>
      <c r="C149" s="192"/>
      <c r="D149" s="192"/>
      <c r="E149" s="192"/>
      <c r="F149" s="192"/>
      <c r="G149" s="297"/>
      <c r="H149" s="297"/>
      <c r="I149" s="192"/>
      <c r="J149" s="297"/>
      <c r="K149" s="192"/>
      <c r="L149" s="192"/>
      <c r="M149" s="192"/>
      <c r="N149" s="192"/>
      <c r="O149" s="313"/>
      <c r="P149" s="192"/>
      <c r="Q149" s="36"/>
      <c r="R149" s="36"/>
      <c r="S149" s="36"/>
      <c r="T149" s="36"/>
      <c r="U149" s="36"/>
      <c r="V149" s="36"/>
      <c r="W149" s="36"/>
      <c r="X149" s="36"/>
      <c r="Y149" s="36"/>
    </row>
    <row r="150" spans="1:25" s="191" customFormat="1" x14ac:dyDescent="0.35">
      <c r="A150" s="192"/>
      <c r="B150" s="192"/>
      <c r="C150" s="192"/>
      <c r="D150" s="192"/>
      <c r="E150" s="192"/>
      <c r="F150" s="192"/>
      <c r="G150" s="297"/>
      <c r="H150" s="297"/>
      <c r="I150" s="192"/>
      <c r="J150" s="297"/>
      <c r="K150" s="192"/>
      <c r="L150" s="192"/>
      <c r="M150" s="192"/>
      <c r="N150" s="192"/>
      <c r="O150" s="313"/>
      <c r="P150" s="192"/>
      <c r="Q150" s="36"/>
      <c r="R150" s="36"/>
      <c r="S150" s="36"/>
      <c r="T150" s="36"/>
      <c r="U150" s="36"/>
      <c r="V150" s="36"/>
      <c r="W150" s="36"/>
      <c r="X150" s="36"/>
      <c r="Y150" s="36"/>
    </row>
  </sheetData>
  <mergeCells count="304">
    <mergeCell ref="J81:J82"/>
    <mergeCell ref="Q86:U86"/>
    <mergeCell ref="H79:H82"/>
    <mergeCell ref="I79:I82"/>
    <mergeCell ref="J79:J80"/>
    <mergeCell ref="V79:V82"/>
    <mergeCell ref="W79:W82"/>
    <mergeCell ref="X79:X82"/>
    <mergeCell ref="I71:I74"/>
    <mergeCell ref="J71:J72"/>
    <mergeCell ref="J73:J74"/>
    <mergeCell ref="J77:J78"/>
    <mergeCell ref="AA69:AA82"/>
    <mergeCell ref="V71:V74"/>
    <mergeCell ref="W71:W74"/>
    <mergeCell ref="X71:X74"/>
    <mergeCell ref="Y71:Y74"/>
    <mergeCell ref="AA65:AA68"/>
    <mergeCell ref="V65:V68"/>
    <mergeCell ref="W65:W68"/>
    <mergeCell ref="X65:X68"/>
    <mergeCell ref="Y65:Y68"/>
    <mergeCell ref="V69:V70"/>
    <mergeCell ref="W69:W70"/>
    <mergeCell ref="V75:V78"/>
    <mergeCell ref="W75:W78"/>
    <mergeCell ref="X75:X78"/>
    <mergeCell ref="Y75:Y78"/>
    <mergeCell ref="Y79:Y82"/>
    <mergeCell ref="X69:X70"/>
    <mergeCell ref="Y69:Y70"/>
    <mergeCell ref="Z69:Z82"/>
    <mergeCell ref="C79:C82"/>
    <mergeCell ref="D79:D82"/>
    <mergeCell ref="E79:E82"/>
    <mergeCell ref="F79:F82"/>
    <mergeCell ref="G79:G82"/>
    <mergeCell ref="E75:E78"/>
    <mergeCell ref="F75:F78"/>
    <mergeCell ref="G75:G78"/>
    <mergeCell ref="H75:H78"/>
    <mergeCell ref="C69:C78"/>
    <mergeCell ref="D69:D78"/>
    <mergeCell ref="E69:E70"/>
    <mergeCell ref="F69:F70"/>
    <mergeCell ref="G69:G70"/>
    <mergeCell ref="H69:H70"/>
    <mergeCell ref="E71:E74"/>
    <mergeCell ref="F71:F74"/>
    <mergeCell ref="G71:G74"/>
    <mergeCell ref="H71:H74"/>
    <mergeCell ref="I75:I78"/>
    <mergeCell ref="J75:J76"/>
    <mergeCell ref="I69:I70"/>
    <mergeCell ref="J69:J70"/>
    <mergeCell ref="I65:I68"/>
    <mergeCell ref="J65:J66"/>
    <mergeCell ref="C65:C68"/>
    <mergeCell ref="D65:D68"/>
    <mergeCell ref="E65:E68"/>
    <mergeCell ref="F65:F68"/>
    <mergeCell ref="G65:G68"/>
    <mergeCell ref="H65:H68"/>
    <mergeCell ref="X57:X60"/>
    <mergeCell ref="Y57:Y60"/>
    <mergeCell ref="Z57:Z68"/>
    <mergeCell ref="W61:W64"/>
    <mergeCell ref="X61:X64"/>
    <mergeCell ref="Y61:Y64"/>
    <mergeCell ref="J63:J64"/>
    <mergeCell ref="J67:J68"/>
    <mergeCell ref="AA51:AA56"/>
    <mergeCell ref="J53:J54"/>
    <mergeCell ref="J55:J56"/>
    <mergeCell ref="W51:W56"/>
    <mergeCell ref="X51:X56"/>
    <mergeCell ref="Y51:Y56"/>
    <mergeCell ref="Z51:Z56"/>
    <mergeCell ref="AA57:AA64"/>
    <mergeCell ref="J61:J62"/>
    <mergeCell ref="V61:V64"/>
    <mergeCell ref="J57:J58"/>
    <mergeCell ref="V57:V60"/>
    <mergeCell ref="W57:W60"/>
    <mergeCell ref="W43:W50"/>
    <mergeCell ref="C57:C64"/>
    <mergeCell ref="D57:D60"/>
    <mergeCell ref="E57:E60"/>
    <mergeCell ref="F57:F60"/>
    <mergeCell ref="G57:G60"/>
    <mergeCell ref="H57:H60"/>
    <mergeCell ref="I57:I60"/>
    <mergeCell ref="J51:J52"/>
    <mergeCell ref="V51:V56"/>
    <mergeCell ref="J59:J60"/>
    <mergeCell ref="D61:D64"/>
    <mergeCell ref="E61:E64"/>
    <mergeCell ref="F61:F64"/>
    <mergeCell ref="G61:G64"/>
    <mergeCell ref="H61:H64"/>
    <mergeCell ref="I61:I64"/>
    <mergeCell ref="D51:D56"/>
    <mergeCell ref="E51:E56"/>
    <mergeCell ref="F51:F56"/>
    <mergeCell ref="G51:G56"/>
    <mergeCell ref="H51:H56"/>
    <mergeCell ref="I51:I56"/>
    <mergeCell ref="C27:C56"/>
    <mergeCell ref="D27:D34"/>
    <mergeCell ref="E27:E34"/>
    <mergeCell ref="F27:F34"/>
    <mergeCell ref="G27:G34"/>
    <mergeCell ref="Y27:Y34"/>
    <mergeCell ref="Z27:Z34"/>
    <mergeCell ref="D35:D42"/>
    <mergeCell ref="E35:E42"/>
    <mergeCell ref="F35:F42"/>
    <mergeCell ref="G35:G42"/>
    <mergeCell ref="H35:H42"/>
    <mergeCell ref="I35:I42"/>
    <mergeCell ref="J35:J36"/>
    <mergeCell ref="V35:V42"/>
    <mergeCell ref="W35:W42"/>
    <mergeCell ref="J31:J32"/>
    <mergeCell ref="J33:J34"/>
    <mergeCell ref="H27:H34"/>
    <mergeCell ref="I27:I34"/>
    <mergeCell ref="J27:J28"/>
    <mergeCell ref="V27:V34"/>
    <mergeCell ref="J45:J46"/>
    <mergeCell ref="J47:J48"/>
    <mergeCell ref="W27:W34"/>
    <mergeCell ref="X27:X34"/>
    <mergeCell ref="X35:X42"/>
    <mergeCell ref="AA35:AA42"/>
    <mergeCell ref="J37:J38"/>
    <mergeCell ref="J39:J40"/>
    <mergeCell ref="J41:J42"/>
    <mergeCell ref="D43:D50"/>
    <mergeCell ref="E43:E50"/>
    <mergeCell ref="F43:F50"/>
    <mergeCell ref="AA27:AA34"/>
    <mergeCell ref="J29:J30"/>
    <mergeCell ref="Y35:Y42"/>
    <mergeCell ref="Z35:Z42"/>
    <mergeCell ref="AA43:AA50"/>
    <mergeCell ref="J49:J50"/>
    <mergeCell ref="X43:X50"/>
    <mergeCell ref="Y43:Y50"/>
    <mergeCell ref="Z43:Z50"/>
    <mergeCell ref="G43:G50"/>
    <mergeCell ref="H43:H50"/>
    <mergeCell ref="I43:I50"/>
    <mergeCell ref="J43:J44"/>
    <mergeCell ref="V43:V50"/>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C23:C26"/>
    <mergeCell ref="D23:D24"/>
    <mergeCell ref="E23:E24"/>
    <mergeCell ref="F23:F24"/>
    <mergeCell ref="G23:G24"/>
    <mergeCell ref="H23:H24"/>
    <mergeCell ref="I23:I24"/>
    <mergeCell ref="J23:J24"/>
    <mergeCell ref="V23:V24"/>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1:C14"/>
    <mergeCell ref="D11:D12"/>
    <mergeCell ref="E11:E12"/>
    <mergeCell ref="F11:F12"/>
    <mergeCell ref="G11:G12"/>
    <mergeCell ref="H11:H12"/>
    <mergeCell ref="I11:I12"/>
    <mergeCell ref="J11:J12"/>
    <mergeCell ref="V11:V12"/>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W3:W4"/>
    <mergeCell ref="X3:X4"/>
    <mergeCell ref="J5:J6"/>
    <mergeCell ref="V5:V6"/>
    <mergeCell ref="W5:W6"/>
    <mergeCell ref="X5:X6"/>
    <mergeCell ref="Y5:Y6"/>
    <mergeCell ref="D7:D8"/>
    <mergeCell ref="E7:E8"/>
    <mergeCell ref="F7:F8"/>
    <mergeCell ref="G7:G8"/>
    <mergeCell ref="H7:H8"/>
    <mergeCell ref="B1:C1"/>
    <mergeCell ref="E1:AB1"/>
    <mergeCell ref="K2:L2"/>
    <mergeCell ref="A3:A82"/>
    <mergeCell ref="B3:B82"/>
    <mergeCell ref="C3:C10"/>
    <mergeCell ref="D3:D4"/>
    <mergeCell ref="E3:E4"/>
    <mergeCell ref="F3:F4"/>
    <mergeCell ref="G3:G4"/>
    <mergeCell ref="Y3:Y4"/>
    <mergeCell ref="Z3:Z26"/>
    <mergeCell ref="AA3:AA6"/>
    <mergeCell ref="AB3:AB82"/>
    <mergeCell ref="D5:D6"/>
    <mergeCell ref="E5:E6"/>
    <mergeCell ref="F5:F6"/>
    <mergeCell ref="G5:G6"/>
    <mergeCell ref="H5:H6"/>
    <mergeCell ref="I5:I6"/>
    <mergeCell ref="H3:H4"/>
    <mergeCell ref="I3:I4"/>
    <mergeCell ref="J3:J4"/>
    <mergeCell ref="V3:V4"/>
  </mergeCells>
  <conditionalFormatting sqref="Q88:T88">
    <cfRule type="iconSet" priority="1">
      <iconSet iconSet="3Symbols">
        <cfvo type="percent" val="0"/>
        <cfvo type="percent" val="33"/>
        <cfvo type="percent" val="67"/>
      </iconSet>
    </cfRule>
  </conditionalFormatting>
  <conditionalFormatting sqref="Q89:T89">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613E-DA4B-439D-AD1B-43675FAAC86A}">
  <sheetPr>
    <tabColor theme="0"/>
    <pageSetUpPr fitToPage="1"/>
  </sheetPr>
  <dimension ref="A1:AB165"/>
  <sheetViews>
    <sheetView topLeftCell="B1" zoomScale="71" zoomScaleNormal="71" workbookViewId="0">
      <pane xSplit="5" ySplit="2" topLeftCell="G86" activePane="bottomRight" state="frozen"/>
      <selection activeCell="B1" sqref="B1"/>
      <selection pane="topRight" activeCell="G1" sqref="G1"/>
      <selection pane="bottomLeft" activeCell="B3" sqref="B3"/>
      <selection pane="bottomRight" activeCell="I85" sqref="I85"/>
    </sheetView>
  </sheetViews>
  <sheetFormatPr baseColWidth="10" defaultColWidth="11.42578125" defaultRowHeight="16.5" x14ac:dyDescent="0.3"/>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8" customWidth="1"/>
    <col min="7" max="7" width="21" style="38" customWidth="1"/>
    <col min="8" max="8" width="15.7109375" style="38" customWidth="1"/>
    <col min="9" max="9" width="14.28515625" style="38" customWidth="1"/>
    <col min="10" max="10" width="46.5703125" style="102" customWidth="1"/>
    <col min="11" max="11" width="8.85546875" style="38" customWidth="1"/>
    <col min="12" max="12" width="6.5703125" style="38" customWidth="1"/>
    <col min="13" max="14" width="8.5703125" style="38" customWidth="1"/>
    <col min="15" max="15" width="9" style="103" customWidth="1"/>
    <col min="16" max="16" width="8.5703125" style="38" customWidth="1"/>
    <col min="17" max="20" width="13.7109375" style="8" customWidth="1"/>
    <col min="21" max="21" width="13.5703125" style="8" customWidth="1"/>
    <col min="22" max="25" width="10" style="8" customWidth="1"/>
    <col min="26" max="26" width="17.28515625" style="38" customWidth="1"/>
    <col min="27" max="27" width="14.28515625" style="38" customWidth="1"/>
    <col min="28" max="28" width="20.42578125" style="38" customWidth="1"/>
    <col min="29" max="16384" width="11.42578125" style="38"/>
  </cols>
  <sheetData>
    <row r="1" spans="1:28" ht="29.25" customHeight="1" x14ac:dyDescent="0.3">
      <c r="A1" s="89" t="s">
        <v>0</v>
      </c>
      <c r="B1" s="997" t="s">
        <v>1</v>
      </c>
      <c r="C1" s="998"/>
      <c r="D1" s="90" t="s">
        <v>25</v>
      </c>
      <c r="E1" s="999">
        <v>2024</v>
      </c>
      <c r="F1" s="999"/>
      <c r="G1" s="999"/>
      <c r="H1" s="999"/>
      <c r="I1" s="999"/>
      <c r="J1" s="999"/>
      <c r="K1" s="999"/>
      <c r="L1" s="999"/>
      <c r="M1" s="999"/>
      <c r="N1" s="999"/>
      <c r="O1" s="999"/>
      <c r="P1" s="999"/>
      <c r="Q1" s="999"/>
      <c r="R1" s="999"/>
      <c r="S1" s="999"/>
      <c r="T1" s="999"/>
      <c r="U1" s="999"/>
      <c r="V1" s="999"/>
      <c r="W1" s="999"/>
      <c r="X1" s="999"/>
      <c r="Y1" s="999"/>
      <c r="Z1" s="999"/>
      <c r="AA1" s="999"/>
      <c r="AB1" s="999"/>
    </row>
    <row r="2" spans="1:28" ht="45.75" customHeight="1" x14ac:dyDescent="0.3">
      <c r="A2" s="91" t="s">
        <v>2</v>
      </c>
      <c r="B2" s="92" t="s">
        <v>3</v>
      </c>
      <c r="C2" s="92" t="s">
        <v>144</v>
      </c>
      <c r="D2" s="93" t="s">
        <v>4</v>
      </c>
      <c r="E2" s="94" t="s">
        <v>5</v>
      </c>
      <c r="F2" s="16" t="s">
        <v>145</v>
      </c>
      <c r="G2" s="48" t="s">
        <v>7</v>
      </c>
      <c r="H2" s="48" t="s">
        <v>8</v>
      </c>
      <c r="I2" s="47" t="s">
        <v>9</v>
      </c>
      <c r="J2" s="95" t="s">
        <v>10</v>
      </c>
      <c r="K2" s="1000" t="s">
        <v>11</v>
      </c>
      <c r="L2" s="1000"/>
      <c r="M2" s="46">
        <v>45352</v>
      </c>
      <c r="N2" s="46">
        <v>45444</v>
      </c>
      <c r="O2" s="46">
        <v>45536</v>
      </c>
      <c r="P2" s="45">
        <v>45627</v>
      </c>
      <c r="Q2" s="49" t="s">
        <v>12</v>
      </c>
      <c r="R2" s="49" t="s">
        <v>13</v>
      </c>
      <c r="S2" s="49" t="s">
        <v>14</v>
      </c>
      <c r="T2" s="49" t="s">
        <v>15</v>
      </c>
      <c r="U2" s="49" t="s">
        <v>16</v>
      </c>
      <c r="V2" s="49" t="s">
        <v>17</v>
      </c>
      <c r="W2" s="49" t="s">
        <v>18</v>
      </c>
      <c r="X2" s="49" t="s">
        <v>19</v>
      </c>
      <c r="Y2" s="49" t="s">
        <v>20</v>
      </c>
      <c r="Z2" s="44" t="s">
        <v>28</v>
      </c>
      <c r="AA2" s="43" t="s">
        <v>21</v>
      </c>
      <c r="AB2" s="42" t="s">
        <v>22</v>
      </c>
    </row>
    <row r="3" spans="1:28" ht="30" customHeight="1" x14ac:dyDescent="0.3">
      <c r="A3" s="1001" t="s">
        <v>283</v>
      </c>
      <c r="B3" s="1002" t="s">
        <v>146</v>
      </c>
      <c r="C3" s="1004" t="s">
        <v>147</v>
      </c>
      <c r="D3" s="1005" t="s">
        <v>148</v>
      </c>
      <c r="E3" s="1004" t="s">
        <v>149</v>
      </c>
      <c r="F3" s="1006">
        <v>104</v>
      </c>
      <c r="G3" s="1009" t="s">
        <v>150</v>
      </c>
      <c r="H3" s="1018" t="s">
        <v>151</v>
      </c>
      <c r="I3" s="1019">
        <f>+MAX(V3:Y16)</f>
        <v>0.97199999999999998</v>
      </c>
      <c r="J3" s="1022" t="s">
        <v>276</v>
      </c>
      <c r="K3" s="331">
        <v>0.1</v>
      </c>
      <c r="L3" s="41" t="s">
        <v>23</v>
      </c>
      <c r="M3" s="40">
        <v>1</v>
      </c>
      <c r="N3" s="40">
        <v>1</v>
      </c>
      <c r="O3" s="40">
        <v>1</v>
      </c>
      <c r="P3" s="39">
        <v>1</v>
      </c>
      <c r="Q3" s="6">
        <f>+SUM(M3:M3)*K3</f>
        <v>0.1</v>
      </c>
      <c r="R3" s="6">
        <f>+SUM(N3:N3)*K3</f>
        <v>0.1</v>
      </c>
      <c r="S3" s="6">
        <f>+SUM(O3:O3)*K3</f>
        <v>0.1</v>
      </c>
      <c r="T3" s="6">
        <f>+SUM(P3:P3)*K3</f>
        <v>0.1</v>
      </c>
      <c r="U3" s="50">
        <f>+MAX(Q3:T3)</f>
        <v>0.1</v>
      </c>
      <c r="V3" s="430">
        <f>+Q4+Q6+Q8+Q10+Q16+Q12+Q14</f>
        <v>0.11350000000000002</v>
      </c>
      <c r="W3" s="430">
        <f>+R4+R6+R8+R10+R16+R12+R14</f>
        <v>0.17320000000000002</v>
      </c>
      <c r="X3" s="430">
        <f>+S4+S6+S8+S10+S16+S12+S14</f>
        <v>0.50800000000000001</v>
      </c>
      <c r="Y3" s="430">
        <f>+T4+T6+T8+T10+T16+T12+T14</f>
        <v>0.97199999999999998</v>
      </c>
      <c r="Z3" s="447" t="s">
        <v>152</v>
      </c>
      <c r="AA3" s="447" t="s">
        <v>153</v>
      </c>
      <c r="AB3" s="1012" t="s">
        <v>284</v>
      </c>
    </row>
    <row r="4" spans="1:28" ht="37.5" customHeight="1" x14ac:dyDescent="0.3">
      <c r="A4" s="1001"/>
      <c r="B4" s="1003"/>
      <c r="C4" s="1004"/>
      <c r="D4" s="1005"/>
      <c r="E4" s="1004"/>
      <c r="F4" s="1007"/>
      <c r="G4" s="1010"/>
      <c r="H4" s="1018"/>
      <c r="I4" s="1020"/>
      <c r="J4" s="1022"/>
      <c r="K4" s="332">
        <v>0.1</v>
      </c>
      <c r="L4" s="71" t="s">
        <v>24</v>
      </c>
      <c r="M4" s="18">
        <v>0.66</v>
      </c>
      <c r="N4" s="18">
        <v>0.66</v>
      </c>
      <c r="O4" s="18">
        <v>0.66</v>
      </c>
      <c r="P4" s="34">
        <v>1</v>
      </c>
      <c r="Q4" s="59">
        <f>+SUM(M4:M4)*K4</f>
        <v>6.6000000000000003E-2</v>
      </c>
      <c r="R4" s="59">
        <f>+SUM(N4:N4)*K4</f>
        <v>6.6000000000000003E-2</v>
      </c>
      <c r="S4" s="59">
        <f t="shared" ref="S4:S67" si="0">+SUM(O4:O4)*K4</f>
        <v>6.6000000000000003E-2</v>
      </c>
      <c r="T4" s="59">
        <f t="shared" ref="T4:T67" si="1">+SUM(P4:P4)*K4</f>
        <v>0.1</v>
      </c>
      <c r="U4" s="60">
        <f t="shared" ref="U4:U67" si="2">+MAX(Q4:T4)</f>
        <v>0.1</v>
      </c>
      <c r="V4" s="431"/>
      <c r="W4" s="431"/>
      <c r="X4" s="431"/>
      <c r="Y4" s="431"/>
      <c r="Z4" s="448"/>
      <c r="AA4" s="448"/>
      <c r="AB4" s="1013"/>
    </row>
    <row r="5" spans="1:28" ht="30.6" customHeight="1" x14ac:dyDescent="0.3">
      <c r="A5" s="1001"/>
      <c r="B5" s="1003"/>
      <c r="C5" s="1004"/>
      <c r="D5" s="1005"/>
      <c r="E5" s="1004"/>
      <c r="F5" s="1007"/>
      <c r="G5" s="1010"/>
      <c r="H5" s="1015" t="s">
        <v>154</v>
      </c>
      <c r="I5" s="1020"/>
      <c r="J5" s="1016" t="s">
        <v>277</v>
      </c>
      <c r="K5" s="331">
        <v>0.1</v>
      </c>
      <c r="L5" s="41" t="s">
        <v>23</v>
      </c>
      <c r="M5" s="40">
        <v>0.1</v>
      </c>
      <c r="N5" s="40">
        <v>0.4</v>
      </c>
      <c r="O5" s="40">
        <v>0.75</v>
      </c>
      <c r="P5" s="39">
        <v>1</v>
      </c>
      <c r="Q5" s="6">
        <f t="shared" ref="Q5:Q67" si="3">+SUM(M5:M5)*K5</f>
        <v>1.0000000000000002E-2</v>
      </c>
      <c r="R5" s="6">
        <f t="shared" ref="R5:R67" si="4">+SUM(N5:N5)*K5</f>
        <v>4.0000000000000008E-2</v>
      </c>
      <c r="S5" s="6">
        <f t="shared" si="0"/>
        <v>7.5000000000000011E-2</v>
      </c>
      <c r="T5" s="6">
        <f t="shared" si="1"/>
        <v>0.1</v>
      </c>
      <c r="U5" s="50">
        <f t="shared" si="2"/>
        <v>0.1</v>
      </c>
      <c r="V5" s="431"/>
      <c r="W5" s="431"/>
      <c r="X5" s="431"/>
      <c r="Y5" s="431"/>
      <c r="Z5" s="448"/>
      <c r="AA5" s="448"/>
      <c r="AB5" s="1013"/>
    </row>
    <row r="6" spans="1:28" ht="25.9" customHeight="1" x14ac:dyDescent="0.3">
      <c r="A6" s="1001"/>
      <c r="B6" s="1003"/>
      <c r="C6" s="1004"/>
      <c r="D6" s="1005"/>
      <c r="E6" s="1004"/>
      <c r="F6" s="1007"/>
      <c r="G6" s="1010"/>
      <c r="H6" s="1015"/>
      <c r="I6" s="1020"/>
      <c r="J6" s="1016"/>
      <c r="K6" s="332">
        <v>0.1</v>
      </c>
      <c r="L6" s="71" t="s">
        <v>24</v>
      </c>
      <c r="M6" s="18">
        <v>0.1</v>
      </c>
      <c r="N6" s="18">
        <v>0.27200000000000002</v>
      </c>
      <c r="O6" s="18">
        <v>0.7</v>
      </c>
      <c r="P6" s="34">
        <v>1</v>
      </c>
      <c r="Q6" s="59">
        <f t="shared" si="3"/>
        <v>1.0000000000000002E-2</v>
      </c>
      <c r="R6" s="59">
        <f t="shared" si="4"/>
        <v>2.7200000000000002E-2</v>
      </c>
      <c r="S6" s="59">
        <f t="shared" si="0"/>
        <v>6.9999999999999993E-2</v>
      </c>
      <c r="T6" s="59">
        <f t="shared" si="1"/>
        <v>0.1</v>
      </c>
      <c r="U6" s="60">
        <f t="shared" si="2"/>
        <v>0.1</v>
      </c>
      <c r="V6" s="431"/>
      <c r="W6" s="431"/>
      <c r="X6" s="431"/>
      <c r="Y6" s="431"/>
      <c r="Z6" s="448"/>
      <c r="AA6" s="448"/>
      <c r="AB6" s="1013"/>
    </row>
    <row r="7" spans="1:28" ht="32.25" customHeight="1" x14ac:dyDescent="0.3">
      <c r="A7" s="1001"/>
      <c r="B7" s="1003"/>
      <c r="C7" s="1004"/>
      <c r="D7" s="1005"/>
      <c r="E7" s="1004"/>
      <c r="F7" s="1007"/>
      <c r="G7" s="1010"/>
      <c r="H7" s="1015" t="s">
        <v>155</v>
      </c>
      <c r="I7" s="1020"/>
      <c r="J7" s="1017" t="s">
        <v>156</v>
      </c>
      <c r="K7" s="331">
        <v>0.4</v>
      </c>
      <c r="L7" s="41" t="s">
        <v>23</v>
      </c>
      <c r="M7" s="40">
        <v>0.25</v>
      </c>
      <c r="N7" s="40">
        <v>0.5</v>
      </c>
      <c r="O7" s="40">
        <v>0.75</v>
      </c>
      <c r="P7" s="39">
        <v>1</v>
      </c>
      <c r="Q7" s="6">
        <f t="shared" si="3"/>
        <v>0.1</v>
      </c>
      <c r="R7" s="6">
        <f t="shared" si="4"/>
        <v>0.2</v>
      </c>
      <c r="S7" s="6">
        <f t="shared" si="0"/>
        <v>0.30000000000000004</v>
      </c>
      <c r="T7" s="6">
        <f t="shared" si="1"/>
        <v>0.4</v>
      </c>
      <c r="U7" s="50">
        <f t="shared" si="2"/>
        <v>0.4</v>
      </c>
      <c r="V7" s="431"/>
      <c r="W7" s="431"/>
      <c r="X7" s="431"/>
      <c r="Y7" s="431"/>
      <c r="Z7" s="448"/>
      <c r="AA7" s="448"/>
      <c r="AB7" s="1013"/>
    </row>
    <row r="8" spans="1:28" ht="32.25" customHeight="1" x14ac:dyDescent="0.3">
      <c r="A8" s="1001"/>
      <c r="B8" s="1003"/>
      <c r="C8" s="1004"/>
      <c r="D8" s="1005"/>
      <c r="E8" s="1004"/>
      <c r="F8" s="1007"/>
      <c r="G8" s="1010"/>
      <c r="H8" s="1015"/>
      <c r="I8" s="1020"/>
      <c r="J8" s="1017"/>
      <c r="K8" s="332">
        <v>0.4</v>
      </c>
      <c r="L8" s="71" t="s">
        <v>24</v>
      </c>
      <c r="M8" s="18">
        <f>12/128</f>
        <v>9.375E-2</v>
      </c>
      <c r="N8" s="18">
        <v>0.2</v>
      </c>
      <c r="O8" s="18">
        <v>0.38</v>
      </c>
      <c r="P8" s="34">
        <v>0.93</v>
      </c>
      <c r="Q8" s="59">
        <f t="shared" si="3"/>
        <v>3.7500000000000006E-2</v>
      </c>
      <c r="R8" s="59">
        <f t="shared" si="4"/>
        <v>8.0000000000000016E-2</v>
      </c>
      <c r="S8" s="59">
        <f t="shared" si="0"/>
        <v>0.15200000000000002</v>
      </c>
      <c r="T8" s="59">
        <f t="shared" si="1"/>
        <v>0.37200000000000005</v>
      </c>
      <c r="U8" s="60">
        <f t="shared" si="2"/>
        <v>0.37200000000000005</v>
      </c>
      <c r="V8" s="431"/>
      <c r="W8" s="431"/>
      <c r="X8" s="431"/>
      <c r="Y8" s="431"/>
      <c r="Z8" s="448"/>
      <c r="AA8" s="448"/>
      <c r="AB8" s="1013"/>
    </row>
    <row r="9" spans="1:28" ht="32.25" customHeight="1" x14ac:dyDescent="0.3">
      <c r="A9" s="1001"/>
      <c r="B9" s="1003"/>
      <c r="C9" s="1004"/>
      <c r="D9" s="1005"/>
      <c r="E9" s="1004"/>
      <c r="F9" s="1007"/>
      <c r="G9" s="1010"/>
      <c r="H9" s="1015" t="s">
        <v>157</v>
      </c>
      <c r="I9" s="1020"/>
      <c r="J9" s="1016" t="s">
        <v>158</v>
      </c>
      <c r="K9" s="331">
        <v>0.1</v>
      </c>
      <c r="L9" s="41" t="s">
        <v>23</v>
      </c>
      <c r="M9" s="40">
        <v>0</v>
      </c>
      <c r="N9" s="40">
        <v>0</v>
      </c>
      <c r="O9" s="40">
        <v>0.5</v>
      </c>
      <c r="P9" s="39">
        <v>1</v>
      </c>
      <c r="Q9" s="6">
        <f t="shared" si="3"/>
        <v>0</v>
      </c>
      <c r="R9" s="6">
        <f t="shared" si="4"/>
        <v>0</v>
      </c>
      <c r="S9" s="6">
        <f t="shared" si="0"/>
        <v>0.05</v>
      </c>
      <c r="T9" s="6">
        <f t="shared" si="1"/>
        <v>0.1</v>
      </c>
      <c r="U9" s="50">
        <f t="shared" si="2"/>
        <v>0.1</v>
      </c>
      <c r="V9" s="431"/>
      <c r="W9" s="431"/>
      <c r="X9" s="431"/>
      <c r="Y9" s="431"/>
      <c r="Z9" s="448"/>
      <c r="AA9" s="448"/>
      <c r="AB9" s="1013"/>
    </row>
    <row r="10" spans="1:28" ht="32.25" customHeight="1" x14ac:dyDescent="0.3">
      <c r="A10" s="1001"/>
      <c r="B10" s="1003"/>
      <c r="C10" s="1004"/>
      <c r="D10" s="1005"/>
      <c r="E10" s="1004"/>
      <c r="F10" s="1007"/>
      <c r="G10" s="1010"/>
      <c r="H10" s="1015"/>
      <c r="I10" s="1020"/>
      <c r="J10" s="1016"/>
      <c r="K10" s="332">
        <v>0.1</v>
      </c>
      <c r="L10" s="71" t="s">
        <v>24</v>
      </c>
      <c r="M10" s="18">
        <v>0</v>
      </c>
      <c r="N10" s="18">
        <v>0</v>
      </c>
      <c r="O10" s="18">
        <v>0.35</v>
      </c>
      <c r="P10" s="34">
        <v>1</v>
      </c>
      <c r="Q10" s="59">
        <f t="shared" si="3"/>
        <v>0</v>
      </c>
      <c r="R10" s="59">
        <f t="shared" si="4"/>
        <v>0</v>
      </c>
      <c r="S10" s="59">
        <f t="shared" si="0"/>
        <v>3.4999999999999996E-2</v>
      </c>
      <c r="T10" s="59">
        <f t="shared" si="1"/>
        <v>0.1</v>
      </c>
      <c r="U10" s="60">
        <f t="shared" si="2"/>
        <v>0.1</v>
      </c>
      <c r="V10" s="431"/>
      <c r="W10" s="431"/>
      <c r="X10" s="431"/>
      <c r="Y10" s="431"/>
      <c r="Z10" s="448"/>
      <c r="AA10" s="448"/>
      <c r="AB10" s="1013"/>
    </row>
    <row r="11" spans="1:28" ht="32.25" customHeight="1" x14ac:dyDescent="0.3">
      <c r="A11" s="1001"/>
      <c r="B11" s="1003"/>
      <c r="C11" s="1004"/>
      <c r="D11" s="1005"/>
      <c r="E11" s="1004"/>
      <c r="F11" s="1007"/>
      <c r="G11" s="1010"/>
      <c r="H11" s="1009" t="s">
        <v>159</v>
      </c>
      <c r="I11" s="1020"/>
      <c r="J11" s="1029" t="s">
        <v>160</v>
      </c>
      <c r="K11" s="331">
        <v>0.1</v>
      </c>
      <c r="L11" s="41" t="s">
        <v>23</v>
      </c>
      <c r="M11" s="40">
        <v>0</v>
      </c>
      <c r="N11" s="40">
        <v>0</v>
      </c>
      <c r="O11" s="40">
        <v>0</v>
      </c>
      <c r="P11" s="39">
        <v>1</v>
      </c>
      <c r="Q11" s="6">
        <f>+SUM(M11:M11)*K11</f>
        <v>0</v>
      </c>
      <c r="R11" s="6">
        <f t="shared" si="4"/>
        <v>0</v>
      </c>
      <c r="S11" s="6">
        <f t="shared" si="0"/>
        <v>0</v>
      </c>
      <c r="T11" s="6">
        <f t="shared" si="1"/>
        <v>0.1</v>
      </c>
      <c r="U11" s="6">
        <f t="shared" si="2"/>
        <v>0.1</v>
      </c>
      <c r="V11" s="431"/>
      <c r="W11" s="431"/>
      <c r="X11" s="431"/>
      <c r="Y11" s="431"/>
      <c r="Z11" s="448"/>
      <c r="AA11" s="448"/>
      <c r="AB11" s="1013"/>
    </row>
    <row r="12" spans="1:28" ht="32.25" customHeight="1" x14ac:dyDescent="0.3">
      <c r="A12" s="1001"/>
      <c r="B12" s="1003"/>
      <c r="C12" s="1004"/>
      <c r="D12" s="1005"/>
      <c r="E12" s="1004"/>
      <c r="F12" s="1007"/>
      <c r="G12" s="1011"/>
      <c r="H12" s="1011"/>
      <c r="I12" s="1020"/>
      <c r="J12" s="1030"/>
      <c r="K12" s="332">
        <v>0.1</v>
      </c>
      <c r="L12" s="71" t="s">
        <v>24</v>
      </c>
      <c r="M12" s="18">
        <v>0</v>
      </c>
      <c r="N12" s="18">
        <v>0</v>
      </c>
      <c r="O12" s="18">
        <v>0</v>
      </c>
      <c r="P12" s="34">
        <v>1</v>
      </c>
      <c r="Q12" s="59">
        <f>+SUM(M12:M12)*K12</f>
        <v>0</v>
      </c>
      <c r="R12" s="59">
        <f t="shared" si="4"/>
        <v>0</v>
      </c>
      <c r="S12" s="59">
        <f t="shared" si="0"/>
        <v>0</v>
      </c>
      <c r="T12" s="59">
        <f t="shared" si="1"/>
        <v>0.1</v>
      </c>
      <c r="U12" s="59">
        <f t="shared" si="2"/>
        <v>0.1</v>
      </c>
      <c r="V12" s="431"/>
      <c r="W12" s="431"/>
      <c r="X12" s="431"/>
      <c r="Y12" s="431"/>
      <c r="Z12" s="448"/>
      <c r="AA12" s="448"/>
      <c r="AB12" s="1013"/>
    </row>
    <row r="13" spans="1:28" ht="39.6" customHeight="1" x14ac:dyDescent="0.3">
      <c r="A13" s="1001"/>
      <c r="B13" s="1003"/>
      <c r="C13" s="1004"/>
      <c r="D13" s="1005"/>
      <c r="E13" s="1004"/>
      <c r="F13" s="1007"/>
      <c r="G13" s="1009" t="s">
        <v>273</v>
      </c>
      <c r="H13" s="1009" t="s">
        <v>271</v>
      </c>
      <c r="I13" s="1020"/>
      <c r="J13" s="1029" t="s">
        <v>278</v>
      </c>
      <c r="K13" s="333">
        <v>0.1</v>
      </c>
      <c r="L13" s="113" t="s">
        <v>23</v>
      </c>
      <c r="M13" s="114">
        <v>0.1</v>
      </c>
      <c r="N13" s="114">
        <v>0.5</v>
      </c>
      <c r="O13" s="114">
        <v>1</v>
      </c>
      <c r="P13" s="115">
        <v>1</v>
      </c>
      <c r="Q13" s="6">
        <f>+SUM(M13:M13)*K13</f>
        <v>1.0000000000000002E-2</v>
      </c>
      <c r="R13" s="6">
        <f>+SUM(N13:N13)*K13</f>
        <v>0.05</v>
      </c>
      <c r="S13" s="6">
        <f t="shared" si="0"/>
        <v>0.1</v>
      </c>
      <c r="T13" s="6">
        <f t="shared" si="1"/>
        <v>0.1</v>
      </c>
      <c r="U13" s="6">
        <f t="shared" si="2"/>
        <v>0.1</v>
      </c>
      <c r="V13" s="431"/>
      <c r="W13" s="431"/>
      <c r="X13" s="431"/>
      <c r="Y13" s="431"/>
      <c r="Z13" s="448"/>
      <c r="AA13" s="448"/>
      <c r="AB13" s="1013"/>
    </row>
    <row r="14" spans="1:28" ht="56.45" customHeight="1" x14ac:dyDescent="0.3">
      <c r="A14" s="1001"/>
      <c r="B14" s="1003"/>
      <c r="C14" s="1004"/>
      <c r="D14" s="1005"/>
      <c r="E14" s="1004"/>
      <c r="F14" s="1007"/>
      <c r="G14" s="1011"/>
      <c r="H14" s="1011"/>
      <c r="I14" s="1020"/>
      <c r="J14" s="1030"/>
      <c r="K14" s="332">
        <v>0.1</v>
      </c>
      <c r="L14" s="71" t="s">
        <v>24</v>
      </c>
      <c r="M14" s="18">
        <v>0</v>
      </c>
      <c r="N14" s="18">
        <v>0</v>
      </c>
      <c r="O14" s="18">
        <v>0.85</v>
      </c>
      <c r="P14" s="34">
        <v>1</v>
      </c>
      <c r="Q14" s="34">
        <f>+SUM(M14:M14)*K14</f>
        <v>0</v>
      </c>
      <c r="R14" s="34">
        <f>+SUM(N14:N14)*K14</f>
        <v>0</v>
      </c>
      <c r="S14" s="34">
        <f t="shared" si="0"/>
        <v>8.5000000000000006E-2</v>
      </c>
      <c r="T14" s="34">
        <f t="shared" si="1"/>
        <v>0.1</v>
      </c>
      <c r="U14" s="34">
        <f t="shared" si="2"/>
        <v>0.1</v>
      </c>
      <c r="V14" s="431"/>
      <c r="W14" s="431"/>
      <c r="X14" s="431"/>
      <c r="Y14" s="431"/>
      <c r="Z14" s="448"/>
      <c r="AA14" s="448"/>
      <c r="AB14" s="1013"/>
    </row>
    <row r="15" spans="1:28" ht="32.25" customHeight="1" x14ac:dyDescent="0.3">
      <c r="A15" s="1001"/>
      <c r="B15" s="1003"/>
      <c r="C15" s="1004"/>
      <c r="D15" s="1005"/>
      <c r="E15" s="1004"/>
      <c r="F15" s="1007"/>
      <c r="G15" s="1009" t="s">
        <v>275</v>
      </c>
      <c r="H15" s="1015" t="s">
        <v>272</v>
      </c>
      <c r="I15" s="1020"/>
      <c r="J15" s="1031" t="s">
        <v>274</v>
      </c>
      <c r="K15" s="331">
        <v>0.1</v>
      </c>
      <c r="L15" s="41" t="s">
        <v>23</v>
      </c>
      <c r="M15" s="40">
        <v>0.1</v>
      </c>
      <c r="N15" s="40">
        <v>0.5</v>
      </c>
      <c r="O15" s="40">
        <v>1</v>
      </c>
      <c r="P15" s="39">
        <v>1</v>
      </c>
      <c r="Q15" s="6">
        <f t="shared" si="3"/>
        <v>1.0000000000000002E-2</v>
      </c>
      <c r="R15" s="6">
        <f t="shared" si="4"/>
        <v>0.05</v>
      </c>
      <c r="S15" s="6">
        <f t="shared" si="0"/>
        <v>0.1</v>
      </c>
      <c r="T15" s="6">
        <f t="shared" si="1"/>
        <v>0.1</v>
      </c>
      <c r="U15" s="50">
        <f t="shared" si="2"/>
        <v>0.1</v>
      </c>
      <c r="V15" s="431"/>
      <c r="W15" s="431"/>
      <c r="X15" s="431"/>
      <c r="Y15" s="431"/>
      <c r="Z15" s="448"/>
      <c r="AA15" s="448"/>
      <c r="AB15" s="1013"/>
    </row>
    <row r="16" spans="1:28" ht="32.25" customHeight="1" x14ac:dyDescent="0.3">
      <c r="A16" s="1001"/>
      <c r="B16" s="1003"/>
      <c r="C16" s="1004"/>
      <c r="D16" s="1005"/>
      <c r="E16" s="1004"/>
      <c r="F16" s="1008"/>
      <c r="G16" s="1011"/>
      <c r="H16" s="1015"/>
      <c r="I16" s="1021"/>
      <c r="J16" s="1031"/>
      <c r="K16" s="332">
        <v>0.1</v>
      </c>
      <c r="L16" s="71" t="s">
        <v>24</v>
      </c>
      <c r="M16" s="18">
        <v>0</v>
      </c>
      <c r="N16" s="18">
        <v>0</v>
      </c>
      <c r="O16" s="18">
        <v>1</v>
      </c>
      <c r="P16" s="34">
        <v>1</v>
      </c>
      <c r="Q16" s="59">
        <f t="shared" si="3"/>
        <v>0</v>
      </c>
      <c r="R16" s="59">
        <f t="shared" si="4"/>
        <v>0</v>
      </c>
      <c r="S16" s="59">
        <f t="shared" si="0"/>
        <v>0.1</v>
      </c>
      <c r="T16" s="59">
        <f t="shared" si="1"/>
        <v>0.1</v>
      </c>
      <c r="U16" s="60">
        <f t="shared" si="2"/>
        <v>0.1</v>
      </c>
      <c r="V16" s="461"/>
      <c r="W16" s="461"/>
      <c r="X16" s="461"/>
      <c r="Y16" s="461"/>
      <c r="Z16" s="449"/>
      <c r="AA16" s="449"/>
      <c r="AB16" s="1013"/>
    </row>
    <row r="17" spans="1:28" ht="32.25" customHeight="1" x14ac:dyDescent="0.3">
      <c r="A17" s="1001"/>
      <c r="B17" s="1003"/>
      <c r="C17" s="1004"/>
      <c r="D17" s="1025" t="s">
        <v>161</v>
      </c>
      <c r="E17" s="1026" t="s">
        <v>162</v>
      </c>
      <c r="F17" s="1027">
        <v>105</v>
      </c>
      <c r="G17" s="1017" t="s">
        <v>163</v>
      </c>
      <c r="H17" s="1017" t="s">
        <v>164</v>
      </c>
      <c r="I17" s="1028">
        <f>+MAX(V17:Y22)</f>
        <v>0.99999999999999989</v>
      </c>
      <c r="J17" s="1023" t="s">
        <v>165</v>
      </c>
      <c r="K17" s="331">
        <v>0.2</v>
      </c>
      <c r="L17" s="41" t="s">
        <v>23</v>
      </c>
      <c r="M17" s="116">
        <v>1</v>
      </c>
      <c r="N17" s="116">
        <v>1</v>
      </c>
      <c r="O17" s="116">
        <v>1</v>
      </c>
      <c r="P17" s="117">
        <v>1</v>
      </c>
      <c r="Q17" s="6">
        <f t="shared" si="3"/>
        <v>0.2</v>
      </c>
      <c r="R17" s="6">
        <f t="shared" si="4"/>
        <v>0.2</v>
      </c>
      <c r="S17" s="6">
        <f t="shared" si="0"/>
        <v>0.2</v>
      </c>
      <c r="T17" s="6">
        <f t="shared" si="1"/>
        <v>0.2</v>
      </c>
      <c r="U17" s="50">
        <f t="shared" si="2"/>
        <v>0.2</v>
      </c>
      <c r="V17" s="430">
        <f>+Q18+Q20+Q22</f>
        <v>0.38600000000000001</v>
      </c>
      <c r="W17" s="430">
        <f>+R18+R20+R22</f>
        <v>0.69450000000000001</v>
      </c>
      <c r="X17" s="430">
        <f>+S18+S20+S22</f>
        <v>0.89100000000000001</v>
      </c>
      <c r="Y17" s="430">
        <f>+T18+T20+T22</f>
        <v>0.99999999999999989</v>
      </c>
      <c r="Z17" s="334" t="s">
        <v>257</v>
      </c>
      <c r="AA17" s="335" t="s">
        <v>166</v>
      </c>
      <c r="AB17" s="1013"/>
    </row>
    <row r="18" spans="1:28" ht="32.25" customHeight="1" x14ac:dyDescent="0.3">
      <c r="A18" s="1001"/>
      <c r="B18" s="1003"/>
      <c r="C18" s="1004"/>
      <c r="D18" s="1025"/>
      <c r="E18" s="1026"/>
      <c r="F18" s="1007"/>
      <c r="G18" s="1017"/>
      <c r="H18" s="1017"/>
      <c r="I18" s="1015"/>
      <c r="J18" s="1023"/>
      <c r="K18" s="332">
        <v>0.2</v>
      </c>
      <c r="L18" s="71" t="s">
        <v>24</v>
      </c>
      <c r="M18" s="18">
        <v>1</v>
      </c>
      <c r="N18" s="18">
        <v>1</v>
      </c>
      <c r="O18" s="18">
        <v>1</v>
      </c>
      <c r="P18" s="34">
        <v>1</v>
      </c>
      <c r="Q18" s="59">
        <f t="shared" si="3"/>
        <v>0.2</v>
      </c>
      <c r="R18" s="59">
        <f t="shared" si="4"/>
        <v>0.2</v>
      </c>
      <c r="S18" s="59">
        <f t="shared" si="0"/>
        <v>0.2</v>
      </c>
      <c r="T18" s="59">
        <f t="shared" si="1"/>
        <v>0.2</v>
      </c>
      <c r="U18" s="60">
        <f t="shared" si="2"/>
        <v>0.2</v>
      </c>
      <c r="V18" s="431"/>
      <c r="W18" s="431"/>
      <c r="X18" s="431"/>
      <c r="Y18" s="431"/>
      <c r="Z18" s="336"/>
      <c r="AA18" s="337"/>
      <c r="AB18" s="1013"/>
    </row>
    <row r="19" spans="1:28" ht="32.25" customHeight="1" x14ac:dyDescent="0.3">
      <c r="A19" s="1001"/>
      <c r="B19" s="1003"/>
      <c r="C19" s="1004"/>
      <c r="D19" s="1025"/>
      <c r="E19" s="1026"/>
      <c r="F19" s="1007"/>
      <c r="G19" s="1017"/>
      <c r="H19" s="1017"/>
      <c r="I19" s="1015"/>
      <c r="J19" s="1023" t="s">
        <v>167</v>
      </c>
      <c r="K19" s="331">
        <v>0.7</v>
      </c>
      <c r="L19" s="41" t="s">
        <v>23</v>
      </c>
      <c r="M19" s="40">
        <v>0.1</v>
      </c>
      <c r="N19" s="40">
        <v>0.4</v>
      </c>
      <c r="O19" s="40">
        <v>0.8</v>
      </c>
      <c r="P19" s="39">
        <v>1</v>
      </c>
      <c r="Q19" s="6">
        <f t="shared" si="3"/>
        <v>6.9999999999999993E-2</v>
      </c>
      <c r="R19" s="6">
        <f t="shared" si="4"/>
        <v>0.27999999999999997</v>
      </c>
      <c r="S19" s="6">
        <f t="shared" si="0"/>
        <v>0.55999999999999994</v>
      </c>
      <c r="T19" s="6">
        <f t="shared" si="1"/>
        <v>0.7</v>
      </c>
      <c r="U19" s="50">
        <f t="shared" si="2"/>
        <v>0.7</v>
      </c>
      <c r="V19" s="431"/>
      <c r="W19" s="431"/>
      <c r="X19" s="431"/>
      <c r="Y19" s="431"/>
      <c r="Z19" s="336"/>
      <c r="AA19" s="337"/>
      <c r="AB19" s="1013"/>
    </row>
    <row r="20" spans="1:28" ht="32.25" customHeight="1" x14ac:dyDescent="0.3">
      <c r="A20" s="1001"/>
      <c r="B20" s="1003"/>
      <c r="C20" s="1004"/>
      <c r="D20" s="1025"/>
      <c r="E20" s="1026"/>
      <c r="F20" s="1007"/>
      <c r="G20" s="1017"/>
      <c r="H20" s="1017"/>
      <c r="I20" s="1015"/>
      <c r="J20" s="1023"/>
      <c r="K20" s="332">
        <v>0.7</v>
      </c>
      <c r="L20" s="71" t="s">
        <v>24</v>
      </c>
      <c r="M20" s="18">
        <v>0.23</v>
      </c>
      <c r="N20" s="18">
        <v>0.63500000000000001</v>
      </c>
      <c r="O20" s="18">
        <v>0.88</v>
      </c>
      <c r="P20" s="34">
        <v>1</v>
      </c>
      <c r="Q20" s="59">
        <f t="shared" si="3"/>
        <v>0.161</v>
      </c>
      <c r="R20" s="59">
        <f t="shared" si="4"/>
        <v>0.44449999999999995</v>
      </c>
      <c r="S20" s="59">
        <f t="shared" si="0"/>
        <v>0.61599999999999999</v>
      </c>
      <c r="T20" s="59">
        <f t="shared" si="1"/>
        <v>0.7</v>
      </c>
      <c r="U20" s="60">
        <f t="shared" si="2"/>
        <v>0.7</v>
      </c>
      <c r="V20" s="431"/>
      <c r="W20" s="431"/>
      <c r="X20" s="431"/>
      <c r="Y20" s="431"/>
      <c r="Z20" s="336"/>
      <c r="AA20" s="337"/>
      <c r="AB20" s="1013"/>
    </row>
    <row r="21" spans="1:28" ht="32.25" customHeight="1" x14ac:dyDescent="0.3">
      <c r="A21" s="1001"/>
      <c r="B21" s="1003"/>
      <c r="C21" s="1004"/>
      <c r="D21" s="1025"/>
      <c r="E21" s="1026"/>
      <c r="F21" s="1007"/>
      <c r="G21" s="1017"/>
      <c r="H21" s="1017"/>
      <c r="I21" s="1015"/>
      <c r="J21" s="1023" t="s">
        <v>168</v>
      </c>
      <c r="K21" s="331">
        <v>0.1</v>
      </c>
      <c r="L21" s="41" t="s">
        <v>23</v>
      </c>
      <c r="M21" s="40">
        <v>0.25</v>
      </c>
      <c r="N21" s="40">
        <v>0.5</v>
      </c>
      <c r="O21" s="40">
        <v>0.75</v>
      </c>
      <c r="P21" s="39">
        <v>1</v>
      </c>
      <c r="Q21" s="6">
        <f t="shared" si="3"/>
        <v>2.5000000000000001E-2</v>
      </c>
      <c r="R21" s="6">
        <f t="shared" si="4"/>
        <v>0.05</v>
      </c>
      <c r="S21" s="6">
        <f t="shared" si="0"/>
        <v>7.5000000000000011E-2</v>
      </c>
      <c r="T21" s="6">
        <f t="shared" si="1"/>
        <v>0.1</v>
      </c>
      <c r="U21" s="50">
        <f t="shared" si="2"/>
        <v>0.1</v>
      </c>
      <c r="V21" s="431"/>
      <c r="W21" s="431"/>
      <c r="X21" s="431"/>
      <c r="Y21" s="431"/>
      <c r="Z21" s="336"/>
      <c r="AA21" s="337"/>
      <c r="AB21" s="1013"/>
    </row>
    <row r="22" spans="1:28" ht="32.25" customHeight="1" x14ac:dyDescent="0.3">
      <c r="A22" s="1001"/>
      <c r="B22" s="1003"/>
      <c r="C22" s="1004"/>
      <c r="D22" s="1025"/>
      <c r="E22" s="1026"/>
      <c r="F22" s="1008"/>
      <c r="G22" s="1017"/>
      <c r="H22" s="1017"/>
      <c r="I22" s="1015"/>
      <c r="J22" s="1024"/>
      <c r="K22" s="332">
        <v>0.1</v>
      </c>
      <c r="L22" s="71" t="s">
        <v>24</v>
      </c>
      <c r="M22" s="18">
        <v>0.25</v>
      </c>
      <c r="N22" s="18">
        <v>0.5</v>
      </c>
      <c r="O22" s="18">
        <v>0.75</v>
      </c>
      <c r="P22" s="34">
        <v>1</v>
      </c>
      <c r="Q22" s="59">
        <f t="shared" si="3"/>
        <v>2.5000000000000001E-2</v>
      </c>
      <c r="R22" s="59">
        <f t="shared" si="4"/>
        <v>0.05</v>
      </c>
      <c r="S22" s="59">
        <f t="shared" si="0"/>
        <v>7.5000000000000011E-2</v>
      </c>
      <c r="T22" s="59">
        <f t="shared" si="1"/>
        <v>0.1</v>
      </c>
      <c r="U22" s="60">
        <f t="shared" si="2"/>
        <v>0.1</v>
      </c>
      <c r="V22" s="461"/>
      <c r="W22" s="461"/>
      <c r="X22" s="461"/>
      <c r="Y22" s="461"/>
      <c r="Z22" s="336"/>
      <c r="AA22" s="337"/>
      <c r="AB22" s="1013"/>
    </row>
    <row r="23" spans="1:28" ht="32.25" customHeight="1" x14ac:dyDescent="0.3">
      <c r="A23" s="1001"/>
      <c r="B23" s="1003"/>
      <c r="C23" s="1004"/>
      <c r="D23" s="1034" t="s">
        <v>169</v>
      </c>
      <c r="E23" s="1036" t="s">
        <v>255</v>
      </c>
      <c r="F23" s="1038">
        <v>106</v>
      </c>
      <c r="G23" s="1036" t="s">
        <v>256</v>
      </c>
      <c r="H23" s="1036" t="s">
        <v>254</v>
      </c>
      <c r="I23" s="1040">
        <f>+MAX(V23:Y28)</f>
        <v>1</v>
      </c>
      <c r="J23" s="1032" t="s">
        <v>170</v>
      </c>
      <c r="K23" s="338">
        <v>0.2</v>
      </c>
      <c r="L23" s="41" t="s">
        <v>23</v>
      </c>
      <c r="M23" s="109">
        <v>0</v>
      </c>
      <c r="N23" s="109">
        <v>1</v>
      </c>
      <c r="O23" s="109">
        <v>1</v>
      </c>
      <c r="P23" s="110">
        <v>1</v>
      </c>
      <c r="Q23" s="6">
        <f t="shared" si="3"/>
        <v>0</v>
      </c>
      <c r="R23" s="6">
        <f t="shared" si="4"/>
        <v>0.2</v>
      </c>
      <c r="S23" s="6">
        <f>+SUM(O23:O23)*K23</f>
        <v>0.2</v>
      </c>
      <c r="T23" s="6">
        <f t="shared" si="1"/>
        <v>0.2</v>
      </c>
      <c r="U23" s="50">
        <f t="shared" si="2"/>
        <v>0.2</v>
      </c>
      <c r="V23" s="430">
        <f>+Q26+Q24+Q28</f>
        <v>0</v>
      </c>
      <c r="W23" s="430">
        <f>+R26+R24+R28</f>
        <v>0.2</v>
      </c>
      <c r="X23" s="430">
        <f>+S26+S24+S28</f>
        <v>0.45500000000000002</v>
      </c>
      <c r="Y23" s="430">
        <f>+T26+T24+T28</f>
        <v>1</v>
      </c>
      <c r="Z23" s="336"/>
      <c r="AA23" s="337"/>
      <c r="AB23" s="1013"/>
    </row>
    <row r="24" spans="1:28" ht="32.25" customHeight="1" x14ac:dyDescent="0.3">
      <c r="A24" s="1001"/>
      <c r="B24" s="1003"/>
      <c r="C24" s="1004"/>
      <c r="D24" s="1035"/>
      <c r="E24" s="1037"/>
      <c r="F24" s="1039"/>
      <c r="G24" s="1037"/>
      <c r="H24" s="1037"/>
      <c r="I24" s="1041"/>
      <c r="J24" s="1033"/>
      <c r="K24" s="339">
        <v>0.2</v>
      </c>
      <c r="L24" s="71" t="s">
        <v>24</v>
      </c>
      <c r="M24" s="18">
        <v>0</v>
      </c>
      <c r="N24" s="18">
        <v>1</v>
      </c>
      <c r="O24" s="18">
        <v>1</v>
      </c>
      <c r="P24" s="34">
        <v>1</v>
      </c>
      <c r="Q24" s="59">
        <f>+SUM(M24:M24)*K24</f>
        <v>0</v>
      </c>
      <c r="R24" s="59">
        <f t="shared" si="4"/>
        <v>0.2</v>
      </c>
      <c r="S24" s="59">
        <f t="shared" si="0"/>
        <v>0.2</v>
      </c>
      <c r="T24" s="59">
        <f t="shared" si="1"/>
        <v>0.2</v>
      </c>
      <c r="U24" s="60">
        <f t="shared" si="2"/>
        <v>0.2</v>
      </c>
      <c r="V24" s="431"/>
      <c r="W24" s="431"/>
      <c r="X24" s="431"/>
      <c r="Y24" s="431"/>
      <c r="Z24" s="336"/>
      <c r="AA24" s="337"/>
      <c r="AB24" s="1013"/>
    </row>
    <row r="25" spans="1:28" ht="32.25" customHeight="1" x14ac:dyDescent="0.3">
      <c r="A25" s="1001"/>
      <c r="B25" s="1003"/>
      <c r="C25" s="1004"/>
      <c r="D25" s="1035"/>
      <c r="E25" s="1037"/>
      <c r="F25" s="1039"/>
      <c r="G25" s="1037"/>
      <c r="H25" s="1037"/>
      <c r="I25" s="1041"/>
      <c r="J25" s="1032" t="s">
        <v>171</v>
      </c>
      <c r="K25" s="338">
        <v>0.3</v>
      </c>
      <c r="L25" s="41" t="s">
        <v>23</v>
      </c>
      <c r="M25" s="109">
        <v>0</v>
      </c>
      <c r="N25" s="109">
        <v>0</v>
      </c>
      <c r="O25" s="109">
        <v>1</v>
      </c>
      <c r="P25" s="110">
        <v>1</v>
      </c>
      <c r="Q25" s="6">
        <f>+SUM(M25:M25)*K25</f>
        <v>0</v>
      </c>
      <c r="R25" s="6">
        <f t="shared" si="4"/>
        <v>0</v>
      </c>
      <c r="S25" s="6">
        <f t="shared" si="0"/>
        <v>0.3</v>
      </c>
      <c r="T25" s="6">
        <f t="shared" si="1"/>
        <v>0.3</v>
      </c>
      <c r="U25" s="50">
        <f t="shared" si="2"/>
        <v>0.3</v>
      </c>
      <c r="V25" s="431"/>
      <c r="W25" s="431"/>
      <c r="X25" s="431"/>
      <c r="Y25" s="431"/>
      <c r="Z25" s="336"/>
      <c r="AA25" s="337"/>
      <c r="AB25" s="1013"/>
    </row>
    <row r="26" spans="1:28" ht="32.25" customHeight="1" x14ac:dyDescent="0.3">
      <c r="A26" s="1001"/>
      <c r="B26" s="1003"/>
      <c r="C26" s="1004"/>
      <c r="D26" s="1035"/>
      <c r="E26" s="1037"/>
      <c r="F26" s="1039"/>
      <c r="G26" s="1037"/>
      <c r="H26" s="1037"/>
      <c r="I26" s="1041"/>
      <c r="J26" s="1033"/>
      <c r="K26" s="339">
        <v>0.3</v>
      </c>
      <c r="L26" s="71" t="s">
        <v>24</v>
      </c>
      <c r="M26" s="18">
        <v>0</v>
      </c>
      <c r="N26" s="18">
        <v>0</v>
      </c>
      <c r="O26" s="18">
        <v>0.85</v>
      </c>
      <c r="P26" s="34">
        <v>1</v>
      </c>
      <c r="Q26" s="59">
        <f t="shared" si="3"/>
        <v>0</v>
      </c>
      <c r="R26" s="59">
        <f t="shared" si="4"/>
        <v>0</v>
      </c>
      <c r="S26" s="59">
        <f t="shared" si="0"/>
        <v>0.255</v>
      </c>
      <c r="T26" s="59">
        <f t="shared" si="1"/>
        <v>0.3</v>
      </c>
      <c r="U26" s="60">
        <f t="shared" si="2"/>
        <v>0.3</v>
      </c>
      <c r="V26" s="431"/>
      <c r="W26" s="431"/>
      <c r="X26" s="431"/>
      <c r="Y26" s="431"/>
      <c r="Z26" s="336"/>
      <c r="AA26" s="337"/>
      <c r="AB26" s="1013"/>
    </row>
    <row r="27" spans="1:28" ht="32.25" customHeight="1" x14ac:dyDescent="0.3">
      <c r="A27" s="1001"/>
      <c r="B27" s="1003"/>
      <c r="C27" s="1004"/>
      <c r="D27" s="1035"/>
      <c r="E27" s="1037"/>
      <c r="F27" s="1039"/>
      <c r="G27" s="1037"/>
      <c r="H27" s="1037"/>
      <c r="I27" s="1041"/>
      <c r="J27" s="1032" t="s">
        <v>172</v>
      </c>
      <c r="K27" s="338">
        <v>0.5</v>
      </c>
      <c r="L27" s="41" t="s">
        <v>23</v>
      </c>
      <c r="M27" s="109">
        <v>0</v>
      </c>
      <c r="N27" s="109">
        <v>0</v>
      </c>
      <c r="O27" s="109">
        <v>0</v>
      </c>
      <c r="P27" s="110">
        <v>1</v>
      </c>
      <c r="Q27" s="6">
        <f t="shared" si="3"/>
        <v>0</v>
      </c>
      <c r="R27" s="6">
        <f t="shared" si="4"/>
        <v>0</v>
      </c>
      <c r="S27" s="6">
        <f t="shared" si="0"/>
        <v>0</v>
      </c>
      <c r="T27" s="6">
        <f t="shared" si="1"/>
        <v>0.5</v>
      </c>
      <c r="U27" s="50">
        <f t="shared" si="2"/>
        <v>0.5</v>
      </c>
      <c r="V27" s="431"/>
      <c r="W27" s="431"/>
      <c r="X27" s="431"/>
      <c r="Y27" s="431"/>
      <c r="Z27" s="336"/>
      <c r="AA27" s="337"/>
      <c r="AB27" s="1013"/>
    </row>
    <row r="28" spans="1:28" ht="32.25" customHeight="1" x14ac:dyDescent="0.3">
      <c r="A28" s="1001"/>
      <c r="B28" s="1003"/>
      <c r="C28" s="1004"/>
      <c r="D28" s="1035"/>
      <c r="E28" s="1037"/>
      <c r="F28" s="1039"/>
      <c r="G28" s="1037"/>
      <c r="H28" s="1037"/>
      <c r="I28" s="1041"/>
      <c r="J28" s="1033"/>
      <c r="K28" s="339">
        <v>0.5</v>
      </c>
      <c r="L28" s="71" t="s">
        <v>24</v>
      </c>
      <c r="M28" s="18">
        <v>0</v>
      </c>
      <c r="N28" s="18">
        <v>0</v>
      </c>
      <c r="O28" s="18">
        <v>0</v>
      </c>
      <c r="P28" s="34">
        <v>1</v>
      </c>
      <c r="Q28" s="59">
        <f t="shared" si="3"/>
        <v>0</v>
      </c>
      <c r="R28" s="59">
        <f t="shared" si="4"/>
        <v>0</v>
      </c>
      <c r="S28" s="59">
        <f t="shared" si="0"/>
        <v>0</v>
      </c>
      <c r="T28" s="59">
        <f t="shared" si="1"/>
        <v>0.5</v>
      </c>
      <c r="U28" s="60">
        <f t="shared" si="2"/>
        <v>0.5</v>
      </c>
      <c r="V28" s="431"/>
      <c r="W28" s="431"/>
      <c r="X28" s="431"/>
      <c r="Y28" s="431"/>
      <c r="Z28" s="336"/>
      <c r="AA28" s="337"/>
      <c r="AB28" s="1013"/>
    </row>
    <row r="29" spans="1:28" ht="32.25" customHeight="1" x14ac:dyDescent="0.3">
      <c r="A29" s="1001"/>
      <c r="B29" s="1003"/>
      <c r="C29" s="1004"/>
      <c r="D29" s="1025" t="s">
        <v>173</v>
      </c>
      <c r="E29" s="1044" t="s">
        <v>174</v>
      </c>
      <c r="F29" s="1045">
        <v>107</v>
      </c>
      <c r="G29" s="1046" t="s">
        <v>175</v>
      </c>
      <c r="H29" s="1049" t="s">
        <v>176</v>
      </c>
      <c r="I29" s="1052">
        <f>+MAX(V29:Y32)</f>
        <v>1</v>
      </c>
      <c r="J29" s="1064" t="s">
        <v>270</v>
      </c>
      <c r="K29" s="331">
        <v>0.5</v>
      </c>
      <c r="L29" s="41" t="s">
        <v>23</v>
      </c>
      <c r="M29" s="109">
        <v>0.5</v>
      </c>
      <c r="N29" s="109">
        <v>0.5</v>
      </c>
      <c r="O29" s="109">
        <v>0.5</v>
      </c>
      <c r="P29" s="110">
        <v>1</v>
      </c>
      <c r="Q29" s="6">
        <f t="shared" si="3"/>
        <v>0.25</v>
      </c>
      <c r="R29" s="6">
        <f t="shared" si="4"/>
        <v>0.25</v>
      </c>
      <c r="S29" s="6">
        <f t="shared" si="0"/>
        <v>0.25</v>
      </c>
      <c r="T29" s="6">
        <f t="shared" si="1"/>
        <v>0.5</v>
      </c>
      <c r="U29" s="50">
        <f t="shared" si="2"/>
        <v>0.5</v>
      </c>
      <c r="V29" s="430">
        <f>Q30+Q32</f>
        <v>0.27500000000000002</v>
      </c>
      <c r="W29" s="430">
        <f>R30+R32</f>
        <v>0.4</v>
      </c>
      <c r="X29" s="430">
        <f>S30+S32</f>
        <v>0.45</v>
      </c>
      <c r="Y29" s="430">
        <f>T30+T32</f>
        <v>1</v>
      </c>
      <c r="Z29" s="336"/>
      <c r="AA29" s="337"/>
      <c r="AB29" s="1013"/>
    </row>
    <row r="30" spans="1:28" ht="32.25" customHeight="1" x14ac:dyDescent="0.3">
      <c r="A30" s="1001"/>
      <c r="B30" s="1003"/>
      <c r="C30" s="1004"/>
      <c r="D30" s="1025"/>
      <c r="E30" s="1044"/>
      <c r="F30" s="1045"/>
      <c r="G30" s="1047"/>
      <c r="H30" s="1050"/>
      <c r="I30" s="1052"/>
      <c r="J30" s="1064"/>
      <c r="K30" s="332">
        <v>0.5</v>
      </c>
      <c r="L30" s="71" t="s">
        <v>24</v>
      </c>
      <c r="M30" s="18">
        <v>0.5</v>
      </c>
      <c r="N30" s="18">
        <v>0.75</v>
      </c>
      <c r="O30" s="18">
        <v>0.85</v>
      </c>
      <c r="P30" s="34">
        <v>1</v>
      </c>
      <c r="Q30" s="59">
        <f t="shared" si="3"/>
        <v>0.25</v>
      </c>
      <c r="R30" s="59">
        <f t="shared" si="4"/>
        <v>0.375</v>
      </c>
      <c r="S30" s="59">
        <f t="shared" si="0"/>
        <v>0.42499999999999999</v>
      </c>
      <c r="T30" s="59">
        <f t="shared" si="1"/>
        <v>0.5</v>
      </c>
      <c r="U30" s="60">
        <f t="shared" si="2"/>
        <v>0.5</v>
      </c>
      <c r="V30" s="431"/>
      <c r="W30" s="431"/>
      <c r="X30" s="431"/>
      <c r="Y30" s="431"/>
      <c r="Z30" s="336"/>
      <c r="AA30" s="337"/>
      <c r="AB30" s="1013"/>
    </row>
    <row r="31" spans="1:28" ht="32.25" customHeight="1" x14ac:dyDescent="0.3">
      <c r="A31" s="1001"/>
      <c r="B31" s="1003"/>
      <c r="C31" s="1004"/>
      <c r="D31" s="1025"/>
      <c r="E31" s="1044"/>
      <c r="F31" s="1045"/>
      <c r="G31" s="1047"/>
      <c r="H31" s="1050"/>
      <c r="I31" s="1052"/>
      <c r="J31" s="1042" t="s">
        <v>285</v>
      </c>
      <c r="K31" s="331">
        <v>0.5</v>
      </c>
      <c r="L31" s="41" t="s">
        <v>23</v>
      </c>
      <c r="M31" s="109">
        <v>0.1</v>
      </c>
      <c r="N31" s="109">
        <v>0.4</v>
      </c>
      <c r="O31" s="109">
        <v>0.7</v>
      </c>
      <c r="P31" s="110">
        <v>1</v>
      </c>
      <c r="Q31" s="6">
        <f t="shared" si="3"/>
        <v>0.05</v>
      </c>
      <c r="R31" s="6">
        <f t="shared" si="4"/>
        <v>0.2</v>
      </c>
      <c r="S31" s="6">
        <f t="shared" si="0"/>
        <v>0.35</v>
      </c>
      <c r="T31" s="6">
        <f t="shared" si="1"/>
        <v>0.5</v>
      </c>
      <c r="U31" s="50">
        <f t="shared" si="2"/>
        <v>0.5</v>
      </c>
      <c r="V31" s="431"/>
      <c r="W31" s="431"/>
      <c r="X31" s="431"/>
      <c r="Y31" s="431"/>
      <c r="Z31" s="336"/>
      <c r="AA31" s="337"/>
      <c r="AB31" s="1013"/>
    </row>
    <row r="32" spans="1:28" ht="54.6" customHeight="1" x14ac:dyDescent="0.3">
      <c r="A32" s="1001"/>
      <c r="B32" s="1003"/>
      <c r="C32" s="1004"/>
      <c r="D32" s="1025"/>
      <c r="E32" s="1044"/>
      <c r="F32" s="1045"/>
      <c r="G32" s="1048"/>
      <c r="H32" s="1051"/>
      <c r="I32" s="1052"/>
      <c r="J32" s="1043"/>
      <c r="K32" s="332">
        <v>0.5</v>
      </c>
      <c r="L32" s="71" t="s">
        <v>24</v>
      </c>
      <c r="M32" s="18">
        <v>0.05</v>
      </c>
      <c r="N32" s="18">
        <v>0.05</v>
      </c>
      <c r="O32" s="18">
        <v>0.05</v>
      </c>
      <c r="P32" s="34">
        <v>1</v>
      </c>
      <c r="Q32" s="59">
        <f t="shared" si="3"/>
        <v>2.5000000000000001E-2</v>
      </c>
      <c r="R32" s="59">
        <f>+SUM(N32:N32)*K32</f>
        <v>2.5000000000000001E-2</v>
      </c>
      <c r="S32" s="59">
        <f t="shared" si="0"/>
        <v>2.5000000000000001E-2</v>
      </c>
      <c r="T32" s="59">
        <f t="shared" si="1"/>
        <v>0.5</v>
      </c>
      <c r="U32" s="60">
        <f t="shared" si="2"/>
        <v>0.5</v>
      </c>
      <c r="V32" s="461"/>
      <c r="W32" s="461"/>
      <c r="X32" s="461"/>
      <c r="Y32" s="461"/>
      <c r="Z32" s="336"/>
      <c r="AA32" s="337"/>
      <c r="AB32" s="1013"/>
    </row>
    <row r="33" spans="1:28" ht="32.25" customHeight="1" x14ac:dyDescent="0.3">
      <c r="A33" s="1001"/>
      <c r="B33" s="1003"/>
      <c r="C33" s="1053" t="s">
        <v>177</v>
      </c>
      <c r="D33" s="1005" t="s">
        <v>178</v>
      </c>
      <c r="E33" s="1005" t="s">
        <v>179</v>
      </c>
      <c r="F33" s="1054">
        <v>108</v>
      </c>
      <c r="G33" s="1057" t="s">
        <v>906</v>
      </c>
      <c r="H33" s="1060" t="s">
        <v>180</v>
      </c>
      <c r="I33" s="1065">
        <f>+MAX(V33:Y34)</f>
        <v>0.98</v>
      </c>
      <c r="J33" s="1066" t="s">
        <v>258</v>
      </c>
      <c r="K33" s="338">
        <v>0.2</v>
      </c>
      <c r="L33" s="41" t="s">
        <v>23</v>
      </c>
      <c r="M33" s="109">
        <v>0.2</v>
      </c>
      <c r="N33" s="109">
        <v>0.5</v>
      </c>
      <c r="O33" s="109">
        <v>0.7</v>
      </c>
      <c r="P33" s="110">
        <v>1</v>
      </c>
      <c r="Q33" s="6">
        <f t="shared" si="3"/>
        <v>4.0000000000000008E-2</v>
      </c>
      <c r="R33" s="6">
        <f t="shared" si="4"/>
        <v>0.1</v>
      </c>
      <c r="S33" s="6">
        <f t="shared" si="0"/>
        <v>0.13999999999999999</v>
      </c>
      <c r="T33" s="6">
        <f t="shared" si="1"/>
        <v>0.2</v>
      </c>
      <c r="U33" s="50">
        <f t="shared" si="2"/>
        <v>0.2</v>
      </c>
      <c r="V33" s="430">
        <f>Q34+Q36+Q38+Q40</f>
        <v>0.11600000000000001</v>
      </c>
      <c r="W33" s="430">
        <f>R34+R36+R38+R40</f>
        <v>0.45300000000000007</v>
      </c>
      <c r="X33" s="430">
        <f>S34+S36+S38+S40</f>
        <v>0.79</v>
      </c>
      <c r="Y33" s="430">
        <f>T34+T36+T38+T40</f>
        <v>0.98</v>
      </c>
      <c r="Z33" s="336"/>
      <c r="AA33" s="337"/>
      <c r="AB33" s="1013"/>
    </row>
    <row r="34" spans="1:28" ht="22.15" customHeight="1" x14ac:dyDescent="0.3">
      <c r="A34" s="1001"/>
      <c r="B34" s="1003"/>
      <c r="C34" s="1053"/>
      <c r="D34" s="1005"/>
      <c r="E34" s="1005"/>
      <c r="F34" s="1055"/>
      <c r="G34" s="1058"/>
      <c r="H34" s="1060"/>
      <c r="I34" s="1065"/>
      <c r="J34" s="1067"/>
      <c r="K34" s="339">
        <v>0.2</v>
      </c>
      <c r="L34" s="71" t="s">
        <v>24</v>
      </c>
      <c r="M34" s="18">
        <v>0.2</v>
      </c>
      <c r="N34" s="18">
        <v>0.43</v>
      </c>
      <c r="O34" s="18">
        <v>0.7</v>
      </c>
      <c r="P34" s="34">
        <v>0.95</v>
      </c>
      <c r="Q34" s="59">
        <f t="shared" si="3"/>
        <v>4.0000000000000008E-2</v>
      </c>
      <c r="R34" s="59">
        <f t="shared" si="4"/>
        <v>8.6000000000000007E-2</v>
      </c>
      <c r="S34" s="59">
        <f t="shared" si="0"/>
        <v>0.13999999999999999</v>
      </c>
      <c r="T34" s="59">
        <f t="shared" si="1"/>
        <v>0.19</v>
      </c>
      <c r="U34" s="60">
        <f t="shared" si="2"/>
        <v>0.19</v>
      </c>
      <c r="V34" s="431"/>
      <c r="W34" s="431"/>
      <c r="X34" s="431"/>
      <c r="Y34" s="431"/>
      <c r="Z34" s="336"/>
      <c r="AA34" s="337"/>
      <c r="AB34" s="1013"/>
    </row>
    <row r="35" spans="1:28" ht="32.25" customHeight="1" x14ac:dyDescent="0.3">
      <c r="A35" s="1001"/>
      <c r="B35" s="1003"/>
      <c r="C35" s="1053"/>
      <c r="D35" s="1005"/>
      <c r="E35" s="1005"/>
      <c r="F35" s="1055"/>
      <c r="G35" s="1058"/>
      <c r="H35" s="1061" t="s">
        <v>181</v>
      </c>
      <c r="I35" s="1065"/>
      <c r="J35" s="1066" t="s">
        <v>182</v>
      </c>
      <c r="K35" s="338">
        <v>0.2</v>
      </c>
      <c r="L35" s="41" t="s">
        <v>23</v>
      </c>
      <c r="M35" s="109">
        <v>0.1</v>
      </c>
      <c r="N35" s="109">
        <v>0.4</v>
      </c>
      <c r="O35" s="109">
        <v>0.7</v>
      </c>
      <c r="P35" s="110">
        <v>1</v>
      </c>
      <c r="Q35" s="6">
        <f t="shared" si="3"/>
        <v>2.0000000000000004E-2</v>
      </c>
      <c r="R35" s="6">
        <f t="shared" si="4"/>
        <v>8.0000000000000016E-2</v>
      </c>
      <c r="S35" s="6">
        <f t="shared" si="0"/>
        <v>0.13999999999999999</v>
      </c>
      <c r="T35" s="6">
        <f t="shared" si="1"/>
        <v>0.2</v>
      </c>
      <c r="U35" s="50">
        <f t="shared" si="2"/>
        <v>0.2</v>
      </c>
      <c r="V35" s="431"/>
      <c r="W35" s="431"/>
      <c r="X35" s="431"/>
      <c r="Y35" s="431"/>
      <c r="Z35" s="336"/>
      <c r="AA35" s="337"/>
      <c r="AB35" s="1013"/>
    </row>
    <row r="36" spans="1:28" ht="32.25" customHeight="1" x14ac:dyDescent="0.3">
      <c r="A36" s="1001"/>
      <c r="B36" s="1003"/>
      <c r="C36" s="1053"/>
      <c r="D36" s="1005"/>
      <c r="E36" s="1005"/>
      <c r="F36" s="1055"/>
      <c r="G36" s="1058"/>
      <c r="H36" s="1062"/>
      <c r="I36" s="1065"/>
      <c r="J36" s="1067"/>
      <c r="K36" s="339">
        <v>0.2</v>
      </c>
      <c r="L36" s="71" t="s">
        <v>24</v>
      </c>
      <c r="M36" s="18">
        <v>0.08</v>
      </c>
      <c r="N36" s="18">
        <v>0.63500000000000001</v>
      </c>
      <c r="O36" s="18">
        <v>0.7</v>
      </c>
      <c r="P36" s="34">
        <v>0.95</v>
      </c>
      <c r="Q36" s="59">
        <f t="shared" si="3"/>
        <v>1.6E-2</v>
      </c>
      <c r="R36" s="59">
        <f t="shared" si="4"/>
        <v>0.127</v>
      </c>
      <c r="S36" s="59">
        <f t="shared" si="0"/>
        <v>0.13999999999999999</v>
      </c>
      <c r="T36" s="59">
        <f t="shared" si="1"/>
        <v>0.19</v>
      </c>
      <c r="U36" s="60">
        <f t="shared" si="2"/>
        <v>0.19</v>
      </c>
      <c r="V36" s="431"/>
      <c r="W36" s="431"/>
      <c r="X36" s="431"/>
      <c r="Y36" s="431"/>
      <c r="Z36" s="336"/>
      <c r="AA36" s="337"/>
      <c r="AB36" s="1013"/>
    </row>
    <row r="37" spans="1:28" ht="32.25" customHeight="1" x14ac:dyDescent="0.3">
      <c r="A37" s="1001"/>
      <c r="B37" s="1003"/>
      <c r="C37" s="1053"/>
      <c r="D37" s="1005"/>
      <c r="E37" s="1005"/>
      <c r="F37" s="1055"/>
      <c r="G37" s="1058"/>
      <c r="H37" s="1062"/>
      <c r="I37" s="1065"/>
      <c r="J37" s="1066" t="s">
        <v>183</v>
      </c>
      <c r="K37" s="331">
        <v>0.3</v>
      </c>
      <c r="L37" s="41" t="s">
        <v>23</v>
      </c>
      <c r="M37" s="109">
        <v>0.1</v>
      </c>
      <c r="N37" s="109">
        <v>0.3</v>
      </c>
      <c r="O37" s="109">
        <v>0.7</v>
      </c>
      <c r="P37" s="110">
        <v>1</v>
      </c>
      <c r="Q37" s="6">
        <f>+SUM(M37:M37)*K37</f>
        <v>0.03</v>
      </c>
      <c r="R37" s="6">
        <f>+SUM(N37:N37)*K37</f>
        <v>0.09</v>
      </c>
      <c r="S37" s="6">
        <f t="shared" si="0"/>
        <v>0.21</v>
      </c>
      <c r="T37" s="6">
        <f t="shared" si="1"/>
        <v>0.3</v>
      </c>
      <c r="U37" s="50">
        <f t="shared" si="2"/>
        <v>0.3</v>
      </c>
      <c r="V37" s="431"/>
      <c r="W37" s="431"/>
      <c r="X37" s="431"/>
      <c r="Y37" s="431"/>
      <c r="Z37" s="336"/>
      <c r="AA37" s="337"/>
      <c r="AB37" s="1013"/>
    </row>
    <row r="38" spans="1:28" ht="51" customHeight="1" x14ac:dyDescent="0.3">
      <c r="A38" s="1001"/>
      <c r="B38" s="1003"/>
      <c r="C38" s="1053"/>
      <c r="D38" s="1005"/>
      <c r="E38" s="1005"/>
      <c r="F38" s="1055"/>
      <c r="G38" s="1058"/>
      <c r="H38" s="1063"/>
      <c r="I38" s="1065"/>
      <c r="J38" s="1101"/>
      <c r="K38" s="339">
        <v>0.3</v>
      </c>
      <c r="L38" s="71" t="s">
        <v>24</v>
      </c>
      <c r="M38" s="18">
        <v>0.1</v>
      </c>
      <c r="N38" s="18">
        <v>0.3</v>
      </c>
      <c r="O38" s="18">
        <v>0.7</v>
      </c>
      <c r="P38" s="34">
        <v>1</v>
      </c>
      <c r="Q38" s="59">
        <f>+SUM(M38:M38)*K38</f>
        <v>0.03</v>
      </c>
      <c r="R38" s="59">
        <f>+SUM(N38:N38)*K38</f>
        <v>0.09</v>
      </c>
      <c r="S38" s="59">
        <f t="shared" si="0"/>
        <v>0.21</v>
      </c>
      <c r="T38" s="59">
        <f t="shared" si="1"/>
        <v>0.3</v>
      </c>
      <c r="U38" s="60">
        <f t="shared" si="2"/>
        <v>0.3</v>
      </c>
      <c r="V38" s="431"/>
      <c r="W38" s="431"/>
      <c r="X38" s="431"/>
      <c r="Y38" s="431"/>
      <c r="Z38" s="336"/>
      <c r="AA38" s="337"/>
      <c r="AB38" s="1013"/>
    </row>
    <row r="39" spans="1:28" ht="32.25" customHeight="1" x14ac:dyDescent="0.3">
      <c r="A39" s="1001"/>
      <c r="B39" s="1003"/>
      <c r="C39" s="1053"/>
      <c r="D39" s="1005"/>
      <c r="E39" s="1005"/>
      <c r="F39" s="1055"/>
      <c r="G39" s="1058"/>
      <c r="H39" s="1060" t="s">
        <v>184</v>
      </c>
      <c r="I39" s="1065"/>
      <c r="J39" s="1066" t="s">
        <v>185</v>
      </c>
      <c r="K39" s="331">
        <v>0.3</v>
      </c>
      <c r="L39" s="41" t="s">
        <v>23</v>
      </c>
      <c r="M39" s="109">
        <v>0</v>
      </c>
      <c r="N39" s="109">
        <v>0.3</v>
      </c>
      <c r="O39" s="109">
        <v>0.5</v>
      </c>
      <c r="P39" s="110">
        <v>1</v>
      </c>
      <c r="Q39" s="6">
        <f t="shared" si="3"/>
        <v>0</v>
      </c>
      <c r="R39" s="6">
        <f t="shared" si="4"/>
        <v>0.09</v>
      </c>
      <c r="S39" s="6">
        <f t="shared" si="0"/>
        <v>0.15</v>
      </c>
      <c r="T39" s="6">
        <f t="shared" si="1"/>
        <v>0.3</v>
      </c>
      <c r="U39" s="50">
        <f t="shared" si="2"/>
        <v>0.3</v>
      </c>
      <c r="V39" s="431"/>
      <c r="W39" s="431"/>
      <c r="X39" s="431"/>
      <c r="Y39" s="431"/>
      <c r="Z39" s="336"/>
      <c r="AA39" s="337"/>
      <c r="AB39" s="1013"/>
    </row>
    <row r="40" spans="1:28" ht="45.75" customHeight="1" x14ac:dyDescent="0.3">
      <c r="A40" s="1001"/>
      <c r="B40" s="1003"/>
      <c r="C40" s="1053"/>
      <c r="D40" s="1005"/>
      <c r="E40" s="1005"/>
      <c r="F40" s="1056"/>
      <c r="G40" s="1059"/>
      <c r="H40" s="1060"/>
      <c r="I40" s="1065"/>
      <c r="J40" s="1067"/>
      <c r="K40" s="339">
        <v>0.3</v>
      </c>
      <c r="L40" s="71" t="s">
        <v>24</v>
      </c>
      <c r="M40" s="18">
        <v>0.1</v>
      </c>
      <c r="N40" s="18">
        <v>0.5</v>
      </c>
      <c r="O40" s="18">
        <v>1</v>
      </c>
      <c r="P40" s="34">
        <v>1</v>
      </c>
      <c r="Q40" s="59">
        <f t="shared" si="3"/>
        <v>0.03</v>
      </c>
      <c r="R40" s="59">
        <f t="shared" si="4"/>
        <v>0.15</v>
      </c>
      <c r="S40" s="59">
        <f t="shared" si="0"/>
        <v>0.3</v>
      </c>
      <c r="T40" s="59">
        <f t="shared" si="1"/>
        <v>0.3</v>
      </c>
      <c r="U40" s="60">
        <f t="shared" si="2"/>
        <v>0.3</v>
      </c>
      <c r="V40" s="461"/>
      <c r="W40" s="461"/>
      <c r="X40" s="461"/>
      <c r="Y40" s="461"/>
      <c r="Z40" s="336"/>
      <c r="AA40" s="337"/>
      <c r="AB40" s="1013"/>
    </row>
    <row r="41" spans="1:28" ht="45.75" customHeight="1" x14ac:dyDescent="0.3">
      <c r="A41" s="1001"/>
      <c r="B41" s="1003"/>
      <c r="C41" s="1079" t="s">
        <v>186</v>
      </c>
      <c r="D41" s="1079" t="s">
        <v>187</v>
      </c>
      <c r="E41" s="1082" t="s">
        <v>907</v>
      </c>
      <c r="F41" s="1054">
        <v>109</v>
      </c>
      <c r="G41" s="1085" t="s">
        <v>908</v>
      </c>
      <c r="H41" s="1088" t="s">
        <v>909</v>
      </c>
      <c r="I41" s="1075">
        <f>+MAX(V41:Y46)</f>
        <v>0.98499999999999999</v>
      </c>
      <c r="J41" s="1078" t="s">
        <v>910</v>
      </c>
      <c r="K41" s="331">
        <v>0.2</v>
      </c>
      <c r="L41" s="41" t="s">
        <v>23</v>
      </c>
      <c r="M41" s="112">
        <v>0</v>
      </c>
      <c r="N41" s="112">
        <v>1</v>
      </c>
      <c r="O41" s="112">
        <v>1</v>
      </c>
      <c r="P41" s="112">
        <v>1</v>
      </c>
      <c r="Q41" s="6">
        <f t="shared" si="3"/>
        <v>0</v>
      </c>
      <c r="R41" s="6">
        <f t="shared" si="4"/>
        <v>0.2</v>
      </c>
      <c r="S41" s="6">
        <f t="shared" si="0"/>
        <v>0.2</v>
      </c>
      <c r="T41" s="6">
        <f t="shared" si="1"/>
        <v>0.2</v>
      </c>
      <c r="U41" s="54">
        <f t="shared" si="2"/>
        <v>0.2</v>
      </c>
      <c r="V41" s="430">
        <f>Q42+Q44+Q46</f>
        <v>0</v>
      </c>
      <c r="W41" s="430">
        <f>R42+R44+R46</f>
        <v>0.2</v>
      </c>
      <c r="X41" s="430">
        <f>S42+S44+S46</f>
        <v>0.2</v>
      </c>
      <c r="Y41" s="430">
        <f>T42+T44+T46</f>
        <v>0.98499999999999999</v>
      </c>
      <c r="Z41" s="453" t="s">
        <v>911</v>
      </c>
      <c r="AA41" s="337"/>
      <c r="AB41" s="1013"/>
    </row>
    <row r="42" spans="1:28" ht="47.45" customHeight="1" x14ac:dyDescent="0.3">
      <c r="A42" s="1001"/>
      <c r="B42" s="1003"/>
      <c r="C42" s="1080"/>
      <c r="D42" s="1080"/>
      <c r="E42" s="1083"/>
      <c r="F42" s="1055"/>
      <c r="G42" s="1086"/>
      <c r="H42" s="1089"/>
      <c r="I42" s="1076"/>
      <c r="J42" s="1078"/>
      <c r="K42" s="340">
        <v>0.2</v>
      </c>
      <c r="L42" s="71" t="s">
        <v>24</v>
      </c>
      <c r="M42" s="11">
        <v>0</v>
      </c>
      <c r="N42" s="11">
        <v>1</v>
      </c>
      <c r="O42" s="11">
        <v>1</v>
      </c>
      <c r="P42" s="34">
        <v>1</v>
      </c>
      <c r="Q42" s="59">
        <f t="shared" si="3"/>
        <v>0</v>
      </c>
      <c r="R42" s="59">
        <f t="shared" si="4"/>
        <v>0.2</v>
      </c>
      <c r="S42" s="59">
        <f t="shared" si="0"/>
        <v>0.2</v>
      </c>
      <c r="T42" s="59">
        <f t="shared" si="1"/>
        <v>0.2</v>
      </c>
      <c r="U42" s="61">
        <f t="shared" si="2"/>
        <v>0.2</v>
      </c>
      <c r="V42" s="431"/>
      <c r="W42" s="431"/>
      <c r="X42" s="431"/>
      <c r="Y42" s="431"/>
      <c r="Z42" s="449"/>
      <c r="AA42" s="337"/>
      <c r="AB42" s="1013"/>
    </row>
    <row r="43" spans="1:28" ht="31.15" customHeight="1" x14ac:dyDescent="0.3">
      <c r="A43" s="1001"/>
      <c r="B43" s="1003"/>
      <c r="C43" s="1080"/>
      <c r="D43" s="1080"/>
      <c r="E43" s="1083"/>
      <c r="F43" s="1055"/>
      <c r="G43" s="1086"/>
      <c r="H43" s="1089"/>
      <c r="I43" s="1076"/>
      <c r="J43" s="1098" t="s">
        <v>912</v>
      </c>
      <c r="K43" s="331">
        <v>0.3</v>
      </c>
      <c r="L43" s="41" t="s">
        <v>23</v>
      </c>
      <c r="M43" s="112">
        <v>0</v>
      </c>
      <c r="N43" s="112">
        <v>0</v>
      </c>
      <c r="O43" s="112">
        <v>0</v>
      </c>
      <c r="P43" s="112">
        <v>1</v>
      </c>
      <c r="Q43" s="6">
        <f>+SUM(M43:M43)*K43</f>
        <v>0</v>
      </c>
      <c r="R43" s="6">
        <f t="shared" ref="R43:R48" si="5">+SUM(N43:N43)*K43</f>
        <v>0</v>
      </c>
      <c r="S43" s="6">
        <f t="shared" si="0"/>
        <v>0</v>
      </c>
      <c r="T43" s="6">
        <f t="shared" si="1"/>
        <v>0.3</v>
      </c>
      <c r="U43" s="54">
        <f t="shared" si="2"/>
        <v>0.3</v>
      </c>
      <c r="V43" s="431"/>
      <c r="W43" s="431"/>
      <c r="X43" s="431"/>
      <c r="Y43" s="431"/>
      <c r="Z43" s="1099" t="s">
        <v>913</v>
      </c>
      <c r="AA43" s="337"/>
      <c r="AB43" s="1013"/>
    </row>
    <row r="44" spans="1:28" ht="24.6" customHeight="1" x14ac:dyDescent="0.3">
      <c r="A44" s="1001"/>
      <c r="B44" s="1003"/>
      <c r="C44" s="1080"/>
      <c r="D44" s="1080"/>
      <c r="E44" s="1083"/>
      <c r="F44" s="1055"/>
      <c r="G44" s="1086"/>
      <c r="H44" s="1089"/>
      <c r="I44" s="1076"/>
      <c r="J44" s="1098"/>
      <c r="K44" s="340">
        <v>0.3</v>
      </c>
      <c r="L44" s="71" t="s">
        <v>24</v>
      </c>
      <c r="M44" s="11">
        <v>0</v>
      </c>
      <c r="N44" s="11">
        <v>0</v>
      </c>
      <c r="O44" s="11">
        <v>0</v>
      </c>
      <c r="P44" s="34">
        <v>0.95</v>
      </c>
      <c r="Q44" s="59">
        <f>+SUM(M44:M44)*K44</f>
        <v>0</v>
      </c>
      <c r="R44" s="59">
        <f t="shared" si="5"/>
        <v>0</v>
      </c>
      <c r="S44" s="59">
        <f t="shared" si="0"/>
        <v>0</v>
      </c>
      <c r="T44" s="59">
        <f t="shared" si="1"/>
        <v>0.28499999999999998</v>
      </c>
      <c r="U44" s="61">
        <f t="shared" si="2"/>
        <v>0.28499999999999998</v>
      </c>
      <c r="V44" s="431"/>
      <c r="W44" s="431"/>
      <c r="X44" s="431"/>
      <c r="Y44" s="431"/>
      <c r="Z44" s="1100"/>
      <c r="AA44" s="337"/>
      <c r="AB44" s="1013"/>
    </row>
    <row r="45" spans="1:28" ht="27" customHeight="1" x14ac:dyDescent="0.3">
      <c r="A45" s="1001"/>
      <c r="B45" s="1003"/>
      <c r="C45" s="1080"/>
      <c r="D45" s="1080"/>
      <c r="E45" s="1083"/>
      <c r="F45" s="1055"/>
      <c r="G45" s="1086"/>
      <c r="H45" s="1089"/>
      <c r="I45" s="1076"/>
      <c r="J45" s="1098" t="s">
        <v>914</v>
      </c>
      <c r="K45" s="331">
        <v>0.5</v>
      </c>
      <c r="L45" s="41" t="s">
        <v>23</v>
      </c>
      <c r="M45" s="112">
        <v>0</v>
      </c>
      <c r="N45" s="112">
        <v>0</v>
      </c>
      <c r="O45" s="112">
        <v>0</v>
      </c>
      <c r="P45" s="112">
        <v>1</v>
      </c>
      <c r="Q45" s="6">
        <f>+SUM(M45:M45)*K45</f>
        <v>0</v>
      </c>
      <c r="R45" s="6">
        <f t="shared" si="5"/>
        <v>0</v>
      </c>
      <c r="S45" s="6">
        <f t="shared" si="0"/>
        <v>0</v>
      </c>
      <c r="T45" s="6">
        <f t="shared" si="1"/>
        <v>0.5</v>
      </c>
      <c r="U45" s="54">
        <f t="shared" si="2"/>
        <v>0.5</v>
      </c>
      <c r="V45" s="431"/>
      <c r="W45" s="431"/>
      <c r="X45" s="431"/>
      <c r="Y45" s="431"/>
      <c r="Z45" s="453" t="s">
        <v>915</v>
      </c>
      <c r="AA45" s="337"/>
      <c r="AB45" s="1013"/>
    </row>
    <row r="46" spans="1:28" ht="24.6" customHeight="1" x14ac:dyDescent="0.3">
      <c r="A46" s="1001"/>
      <c r="B46" s="1003"/>
      <c r="C46" s="1081"/>
      <c r="D46" s="1081"/>
      <c r="E46" s="1084"/>
      <c r="F46" s="1056"/>
      <c r="G46" s="1087"/>
      <c r="H46" s="1090"/>
      <c r="I46" s="1077"/>
      <c r="J46" s="1098"/>
      <c r="K46" s="340">
        <v>0.5</v>
      </c>
      <c r="L46" s="71" t="s">
        <v>24</v>
      </c>
      <c r="M46" s="11">
        <v>0</v>
      </c>
      <c r="N46" s="11">
        <v>0</v>
      </c>
      <c r="O46" s="11">
        <v>0</v>
      </c>
      <c r="P46" s="34">
        <v>1</v>
      </c>
      <c r="Q46" s="59">
        <f>+SUM(M46:M46)*K46</f>
        <v>0</v>
      </c>
      <c r="R46" s="59">
        <f t="shared" si="5"/>
        <v>0</v>
      </c>
      <c r="S46" s="59">
        <f t="shared" si="0"/>
        <v>0</v>
      </c>
      <c r="T46" s="59">
        <f t="shared" si="1"/>
        <v>0.5</v>
      </c>
      <c r="U46" s="61">
        <f t="shared" si="2"/>
        <v>0.5</v>
      </c>
      <c r="V46" s="461"/>
      <c r="W46" s="461"/>
      <c r="X46" s="461"/>
      <c r="Y46" s="461"/>
      <c r="Z46" s="449"/>
      <c r="AA46" s="337"/>
      <c r="AB46" s="1013"/>
    </row>
    <row r="47" spans="1:28" ht="32.25" customHeight="1" x14ac:dyDescent="0.3">
      <c r="A47" s="1001"/>
      <c r="B47" s="1003"/>
      <c r="C47" s="1068" t="s">
        <v>188</v>
      </c>
      <c r="D47" s="1005" t="s">
        <v>189</v>
      </c>
      <c r="E47" s="1071" t="s">
        <v>190</v>
      </c>
      <c r="F47" s="1072">
        <v>110</v>
      </c>
      <c r="G47" s="1074" t="s">
        <v>191</v>
      </c>
      <c r="H47" s="1091" t="s">
        <v>192</v>
      </c>
      <c r="I47" s="1093">
        <f>+MAX(V47:Y52)</f>
        <v>0.93</v>
      </c>
      <c r="J47" s="1095" t="s">
        <v>193</v>
      </c>
      <c r="K47" s="331">
        <v>0.25</v>
      </c>
      <c r="L47" s="111" t="s">
        <v>23</v>
      </c>
      <c r="M47" s="109">
        <v>0.1</v>
      </c>
      <c r="N47" s="109">
        <v>0.35</v>
      </c>
      <c r="O47" s="109">
        <v>0.6</v>
      </c>
      <c r="P47" s="110">
        <v>1</v>
      </c>
      <c r="Q47" s="6">
        <f t="shared" si="3"/>
        <v>2.5000000000000001E-2</v>
      </c>
      <c r="R47" s="51">
        <f t="shared" si="5"/>
        <v>8.7499999999999994E-2</v>
      </c>
      <c r="S47" s="51">
        <f t="shared" si="0"/>
        <v>0.15</v>
      </c>
      <c r="T47" s="51">
        <f t="shared" si="1"/>
        <v>0.25</v>
      </c>
      <c r="U47" s="50">
        <f t="shared" si="2"/>
        <v>0.25</v>
      </c>
      <c r="V47" s="430">
        <f>+Q48+Q50+Q52</f>
        <v>0.125</v>
      </c>
      <c r="W47" s="430">
        <f>+R48+R50+R52</f>
        <v>0.44</v>
      </c>
      <c r="X47" s="430">
        <f>+S48+S50+S52</f>
        <v>0.68500000000000005</v>
      </c>
      <c r="Y47" s="430">
        <f>+T48+T50+T52</f>
        <v>0.93</v>
      </c>
      <c r="Z47" s="336"/>
      <c r="AA47" s="337"/>
      <c r="AB47" s="1013"/>
    </row>
    <row r="48" spans="1:28" ht="32.25" customHeight="1" x14ac:dyDescent="0.3">
      <c r="A48" s="1001"/>
      <c r="B48" s="1003"/>
      <c r="C48" s="1069"/>
      <c r="D48" s="1005"/>
      <c r="E48" s="1071"/>
      <c r="F48" s="1072"/>
      <c r="G48" s="1074"/>
      <c r="H48" s="1092"/>
      <c r="I48" s="1094"/>
      <c r="J48" s="1095"/>
      <c r="K48" s="332">
        <v>0.25</v>
      </c>
      <c r="L48" s="71" t="s">
        <v>24</v>
      </c>
      <c r="M48" s="18">
        <v>0.1</v>
      </c>
      <c r="N48" s="18">
        <v>0.31</v>
      </c>
      <c r="O48" s="18">
        <v>0.47</v>
      </c>
      <c r="P48" s="34">
        <v>0.92</v>
      </c>
      <c r="Q48" s="59">
        <f t="shared" si="3"/>
        <v>2.5000000000000001E-2</v>
      </c>
      <c r="R48" s="59">
        <f t="shared" si="5"/>
        <v>7.7499999999999999E-2</v>
      </c>
      <c r="S48" s="59">
        <f t="shared" si="0"/>
        <v>0.11749999999999999</v>
      </c>
      <c r="T48" s="59">
        <f t="shared" si="1"/>
        <v>0.23</v>
      </c>
      <c r="U48" s="61">
        <f t="shared" si="2"/>
        <v>0.23</v>
      </c>
      <c r="V48" s="431"/>
      <c r="W48" s="431"/>
      <c r="X48" s="431"/>
      <c r="Y48" s="431"/>
      <c r="Z48" s="336"/>
      <c r="AA48" s="337"/>
      <c r="AB48" s="1013"/>
    </row>
    <row r="49" spans="1:28" ht="32.25" customHeight="1" x14ac:dyDescent="0.3">
      <c r="A49" s="1001"/>
      <c r="B49" s="1003"/>
      <c r="C49" s="1069"/>
      <c r="D49" s="1005"/>
      <c r="E49" s="1071"/>
      <c r="F49" s="1072"/>
      <c r="G49" s="1074"/>
      <c r="H49" s="1074" t="s">
        <v>194</v>
      </c>
      <c r="I49" s="1094"/>
      <c r="J49" s="1095" t="s">
        <v>259</v>
      </c>
      <c r="K49" s="331">
        <v>0.25</v>
      </c>
      <c r="L49" s="111" t="s">
        <v>23</v>
      </c>
      <c r="M49" s="109">
        <v>0</v>
      </c>
      <c r="N49" s="109">
        <v>0.5</v>
      </c>
      <c r="O49" s="109">
        <v>1</v>
      </c>
      <c r="P49" s="110">
        <v>1</v>
      </c>
      <c r="Q49" s="6">
        <f t="shared" si="3"/>
        <v>0</v>
      </c>
      <c r="R49" s="51">
        <f t="shared" si="4"/>
        <v>0.125</v>
      </c>
      <c r="S49" s="51">
        <f t="shared" si="0"/>
        <v>0.25</v>
      </c>
      <c r="T49" s="51">
        <f t="shared" si="1"/>
        <v>0.25</v>
      </c>
      <c r="U49" s="50">
        <f t="shared" si="2"/>
        <v>0.25</v>
      </c>
      <c r="V49" s="431"/>
      <c r="W49" s="431"/>
      <c r="X49" s="431"/>
      <c r="Y49" s="431"/>
      <c r="Z49" s="336"/>
      <c r="AA49" s="337"/>
      <c r="AB49" s="1013"/>
    </row>
    <row r="50" spans="1:28" ht="32.25" customHeight="1" x14ac:dyDescent="0.3">
      <c r="A50" s="1001"/>
      <c r="B50" s="1003"/>
      <c r="C50" s="1069"/>
      <c r="D50" s="1005"/>
      <c r="E50" s="1071"/>
      <c r="F50" s="1072"/>
      <c r="G50" s="1074"/>
      <c r="H50" s="1074"/>
      <c r="I50" s="1094"/>
      <c r="J50" s="1095"/>
      <c r="K50" s="332">
        <v>0.25</v>
      </c>
      <c r="L50" s="71" t="s">
        <v>24</v>
      </c>
      <c r="M50" s="18">
        <v>0</v>
      </c>
      <c r="N50" s="18">
        <v>0.45</v>
      </c>
      <c r="O50" s="18">
        <v>0.77</v>
      </c>
      <c r="P50" s="34">
        <v>0.8</v>
      </c>
      <c r="Q50" s="59">
        <f t="shared" si="3"/>
        <v>0</v>
      </c>
      <c r="R50" s="59">
        <f t="shared" si="4"/>
        <v>0.1125</v>
      </c>
      <c r="S50" s="59">
        <f t="shared" si="0"/>
        <v>0.1925</v>
      </c>
      <c r="T50" s="59">
        <f t="shared" si="1"/>
        <v>0.2</v>
      </c>
      <c r="U50" s="61">
        <f t="shared" si="2"/>
        <v>0.2</v>
      </c>
      <c r="V50" s="431"/>
      <c r="W50" s="431"/>
      <c r="X50" s="431"/>
      <c r="Y50" s="431"/>
      <c r="Z50" s="336"/>
      <c r="AA50" s="337"/>
      <c r="AB50" s="1013"/>
    </row>
    <row r="51" spans="1:28" ht="32.25" customHeight="1" x14ac:dyDescent="0.3">
      <c r="A51" s="1001"/>
      <c r="B51" s="1003"/>
      <c r="C51" s="1069"/>
      <c r="D51" s="1005"/>
      <c r="E51" s="1071"/>
      <c r="F51" s="1072"/>
      <c r="G51" s="1074"/>
      <c r="H51" s="1074" t="s">
        <v>195</v>
      </c>
      <c r="I51" s="1094"/>
      <c r="J51" s="1095" t="s">
        <v>196</v>
      </c>
      <c r="K51" s="331">
        <v>0.5</v>
      </c>
      <c r="L51" s="111" t="s">
        <v>23</v>
      </c>
      <c r="M51" s="109">
        <v>0.25</v>
      </c>
      <c r="N51" s="109">
        <v>0.5</v>
      </c>
      <c r="O51" s="109">
        <v>0.75</v>
      </c>
      <c r="P51" s="110">
        <v>1</v>
      </c>
      <c r="Q51" s="6">
        <f t="shared" si="3"/>
        <v>0.125</v>
      </c>
      <c r="R51" s="6">
        <f t="shared" si="4"/>
        <v>0.25</v>
      </c>
      <c r="S51" s="6">
        <f t="shared" si="0"/>
        <v>0.375</v>
      </c>
      <c r="T51" s="6">
        <f t="shared" si="1"/>
        <v>0.5</v>
      </c>
      <c r="U51" s="54">
        <f t="shared" si="2"/>
        <v>0.5</v>
      </c>
      <c r="V51" s="431"/>
      <c r="W51" s="431"/>
      <c r="X51" s="431"/>
      <c r="Y51" s="431"/>
      <c r="Z51" s="336"/>
      <c r="AA51" s="337"/>
      <c r="AB51" s="1013"/>
    </row>
    <row r="52" spans="1:28" ht="46.15" customHeight="1" x14ac:dyDescent="0.3">
      <c r="A52" s="1001"/>
      <c r="B52" s="1003"/>
      <c r="C52" s="1069"/>
      <c r="D52" s="1005"/>
      <c r="E52" s="1071"/>
      <c r="F52" s="1073"/>
      <c r="G52" s="1074"/>
      <c r="H52" s="1074"/>
      <c r="I52" s="1092"/>
      <c r="J52" s="1095"/>
      <c r="K52" s="332">
        <v>0.5</v>
      </c>
      <c r="L52" s="71" t="s">
        <v>24</v>
      </c>
      <c r="M52" s="18">
        <v>0.2</v>
      </c>
      <c r="N52" s="18">
        <v>0.5</v>
      </c>
      <c r="O52" s="18">
        <v>0.75</v>
      </c>
      <c r="P52" s="34">
        <v>1</v>
      </c>
      <c r="Q52" s="59">
        <f t="shared" si="3"/>
        <v>0.1</v>
      </c>
      <c r="R52" s="59">
        <f t="shared" si="4"/>
        <v>0.25</v>
      </c>
      <c r="S52" s="59">
        <f t="shared" si="0"/>
        <v>0.375</v>
      </c>
      <c r="T52" s="59">
        <f t="shared" si="1"/>
        <v>0.5</v>
      </c>
      <c r="U52" s="61">
        <f t="shared" si="2"/>
        <v>0.5</v>
      </c>
      <c r="V52" s="461"/>
      <c r="W52" s="461"/>
      <c r="X52" s="461"/>
      <c r="Y52" s="461"/>
      <c r="Z52" s="336"/>
      <c r="AA52" s="337"/>
      <c r="AB52" s="1013"/>
    </row>
    <row r="53" spans="1:28" ht="32.25" customHeight="1" x14ac:dyDescent="0.3">
      <c r="A53" s="1001"/>
      <c r="B53" s="1003"/>
      <c r="C53" s="1069"/>
      <c r="D53" s="1096" t="s">
        <v>197</v>
      </c>
      <c r="E53" s="1071" t="s">
        <v>198</v>
      </c>
      <c r="F53" s="1097">
        <v>111</v>
      </c>
      <c r="G53" s="1074" t="s">
        <v>199</v>
      </c>
      <c r="H53" s="1074" t="s">
        <v>200</v>
      </c>
      <c r="I53" s="1093">
        <f>+MAX(V53:Y58)</f>
        <v>1</v>
      </c>
      <c r="J53" s="1102" t="s">
        <v>201</v>
      </c>
      <c r="K53" s="331">
        <v>0.4</v>
      </c>
      <c r="L53" s="41" t="s">
        <v>23</v>
      </c>
      <c r="M53" s="40">
        <v>0</v>
      </c>
      <c r="N53" s="40">
        <v>0.3</v>
      </c>
      <c r="O53" s="40">
        <v>0.7</v>
      </c>
      <c r="P53" s="39">
        <v>1</v>
      </c>
      <c r="Q53" s="6">
        <f t="shared" si="3"/>
        <v>0</v>
      </c>
      <c r="R53" s="6">
        <f t="shared" si="4"/>
        <v>0.12</v>
      </c>
      <c r="S53" s="6">
        <f t="shared" si="0"/>
        <v>0.27999999999999997</v>
      </c>
      <c r="T53" s="6">
        <f t="shared" si="1"/>
        <v>0.4</v>
      </c>
      <c r="U53" s="54">
        <f t="shared" si="2"/>
        <v>0.4</v>
      </c>
      <c r="V53" s="431">
        <f>+Q54+Q56+Q58</f>
        <v>0</v>
      </c>
      <c r="W53" s="431">
        <f>+R54+R56+R58</f>
        <v>0.3</v>
      </c>
      <c r="X53" s="431">
        <f>+S54+S56+S58</f>
        <v>0.7</v>
      </c>
      <c r="Y53" s="431">
        <f>+T54+T56+T58</f>
        <v>1</v>
      </c>
      <c r="Z53" s="336"/>
      <c r="AA53" s="337"/>
      <c r="AB53" s="1013"/>
    </row>
    <row r="54" spans="1:28" ht="32.25" customHeight="1" x14ac:dyDescent="0.3">
      <c r="A54" s="1001"/>
      <c r="B54" s="1003"/>
      <c r="C54" s="1069"/>
      <c r="D54" s="1096"/>
      <c r="E54" s="1071"/>
      <c r="F54" s="1072"/>
      <c r="G54" s="1074"/>
      <c r="H54" s="1074"/>
      <c r="I54" s="1094"/>
      <c r="J54" s="1102"/>
      <c r="K54" s="332">
        <v>0.4</v>
      </c>
      <c r="L54" s="71" t="s">
        <v>24</v>
      </c>
      <c r="M54" s="18">
        <v>0</v>
      </c>
      <c r="N54" s="18">
        <v>0.3</v>
      </c>
      <c r="O54" s="18">
        <v>0.7</v>
      </c>
      <c r="P54" s="34">
        <v>1</v>
      </c>
      <c r="Q54" s="59">
        <f t="shared" si="3"/>
        <v>0</v>
      </c>
      <c r="R54" s="59">
        <f t="shared" si="4"/>
        <v>0.12</v>
      </c>
      <c r="S54" s="59">
        <f t="shared" si="0"/>
        <v>0.27999999999999997</v>
      </c>
      <c r="T54" s="59">
        <f t="shared" si="1"/>
        <v>0.4</v>
      </c>
      <c r="U54" s="61">
        <f t="shared" si="2"/>
        <v>0.4</v>
      </c>
      <c r="V54" s="431"/>
      <c r="W54" s="431"/>
      <c r="X54" s="431"/>
      <c r="Y54" s="431"/>
      <c r="Z54" s="336"/>
      <c r="AA54" s="337"/>
      <c r="AB54" s="1013"/>
    </row>
    <row r="55" spans="1:28" ht="32.25" customHeight="1" x14ac:dyDescent="0.3">
      <c r="A55" s="1001"/>
      <c r="B55" s="1003"/>
      <c r="C55" s="1069"/>
      <c r="D55" s="1096"/>
      <c r="E55" s="1071"/>
      <c r="F55" s="1072"/>
      <c r="G55" s="1074"/>
      <c r="H55" s="1074"/>
      <c r="I55" s="1094"/>
      <c r="J55" s="1102" t="s">
        <v>202</v>
      </c>
      <c r="K55" s="331">
        <v>0.4</v>
      </c>
      <c r="L55" s="41" t="s">
        <v>23</v>
      </c>
      <c r="M55" s="40">
        <v>0</v>
      </c>
      <c r="N55" s="40">
        <v>0.3</v>
      </c>
      <c r="O55" s="40">
        <v>0.7</v>
      </c>
      <c r="P55" s="39">
        <v>1</v>
      </c>
      <c r="Q55" s="6">
        <f t="shared" si="3"/>
        <v>0</v>
      </c>
      <c r="R55" s="6">
        <f t="shared" si="4"/>
        <v>0.12</v>
      </c>
      <c r="S55" s="6">
        <f t="shared" si="0"/>
        <v>0.27999999999999997</v>
      </c>
      <c r="T55" s="6">
        <f t="shared" si="1"/>
        <v>0.4</v>
      </c>
      <c r="U55" s="54">
        <f t="shared" si="2"/>
        <v>0.4</v>
      </c>
      <c r="V55" s="431"/>
      <c r="W55" s="431"/>
      <c r="X55" s="431"/>
      <c r="Y55" s="431"/>
      <c r="Z55" s="336"/>
      <c r="AA55" s="337"/>
      <c r="AB55" s="1013"/>
    </row>
    <row r="56" spans="1:28" ht="32.25" customHeight="1" x14ac:dyDescent="0.3">
      <c r="A56" s="1001"/>
      <c r="B56" s="1003"/>
      <c r="C56" s="1069"/>
      <c r="D56" s="1096"/>
      <c r="E56" s="1071"/>
      <c r="F56" s="1072"/>
      <c r="G56" s="1074"/>
      <c r="H56" s="1074"/>
      <c r="I56" s="1094"/>
      <c r="J56" s="1102"/>
      <c r="K56" s="332">
        <v>0.4</v>
      </c>
      <c r="L56" s="71" t="s">
        <v>24</v>
      </c>
      <c r="M56" s="18">
        <v>0</v>
      </c>
      <c r="N56" s="18">
        <v>0.3</v>
      </c>
      <c r="O56" s="18">
        <v>0.7</v>
      </c>
      <c r="P56" s="34">
        <v>1</v>
      </c>
      <c r="Q56" s="59">
        <f t="shared" si="3"/>
        <v>0</v>
      </c>
      <c r="R56" s="59">
        <f t="shared" si="4"/>
        <v>0.12</v>
      </c>
      <c r="S56" s="59">
        <f t="shared" si="0"/>
        <v>0.27999999999999997</v>
      </c>
      <c r="T56" s="59">
        <f t="shared" si="1"/>
        <v>0.4</v>
      </c>
      <c r="U56" s="61">
        <f t="shared" si="2"/>
        <v>0.4</v>
      </c>
      <c r="V56" s="431"/>
      <c r="W56" s="431"/>
      <c r="X56" s="431"/>
      <c r="Y56" s="431"/>
      <c r="Z56" s="336"/>
      <c r="AA56" s="337"/>
      <c r="AB56" s="1013"/>
    </row>
    <row r="57" spans="1:28" ht="32.25" customHeight="1" x14ac:dyDescent="0.3">
      <c r="A57" s="1001"/>
      <c r="B57" s="1003"/>
      <c r="C57" s="1069"/>
      <c r="D57" s="1096"/>
      <c r="E57" s="1071"/>
      <c r="F57" s="1072"/>
      <c r="G57" s="1074"/>
      <c r="H57" s="1074"/>
      <c r="I57" s="1094"/>
      <c r="J57" s="1102" t="s">
        <v>203</v>
      </c>
      <c r="K57" s="331">
        <v>0.2</v>
      </c>
      <c r="L57" s="41" t="s">
        <v>23</v>
      </c>
      <c r="M57" s="40">
        <v>0</v>
      </c>
      <c r="N57" s="40">
        <v>0.3</v>
      </c>
      <c r="O57" s="40">
        <v>0.7</v>
      </c>
      <c r="P57" s="39">
        <v>1</v>
      </c>
      <c r="Q57" s="6">
        <f t="shared" si="3"/>
        <v>0</v>
      </c>
      <c r="R57" s="6">
        <f t="shared" si="4"/>
        <v>0.06</v>
      </c>
      <c r="S57" s="6">
        <f t="shared" si="0"/>
        <v>0.13999999999999999</v>
      </c>
      <c r="T57" s="6">
        <f t="shared" si="1"/>
        <v>0.2</v>
      </c>
      <c r="U57" s="54">
        <f t="shared" si="2"/>
        <v>0.2</v>
      </c>
      <c r="V57" s="431"/>
      <c r="W57" s="431"/>
      <c r="X57" s="431"/>
      <c r="Y57" s="431"/>
      <c r="Z57" s="336"/>
      <c r="AA57" s="337"/>
      <c r="AB57" s="1013"/>
    </row>
    <row r="58" spans="1:28" ht="32.25" customHeight="1" x14ac:dyDescent="0.3">
      <c r="A58" s="1001"/>
      <c r="B58" s="1003"/>
      <c r="C58" s="1069"/>
      <c r="D58" s="1096"/>
      <c r="E58" s="1071"/>
      <c r="F58" s="1073"/>
      <c r="G58" s="1074"/>
      <c r="H58" s="1074"/>
      <c r="I58" s="1092"/>
      <c r="J58" s="1102"/>
      <c r="K58" s="332">
        <v>0.2</v>
      </c>
      <c r="L58" s="71" t="s">
        <v>24</v>
      </c>
      <c r="M58" s="18">
        <v>0</v>
      </c>
      <c r="N58" s="18">
        <v>0.3</v>
      </c>
      <c r="O58" s="18">
        <v>0.7</v>
      </c>
      <c r="P58" s="34">
        <v>1</v>
      </c>
      <c r="Q58" s="59">
        <f t="shared" si="3"/>
        <v>0</v>
      </c>
      <c r="R58" s="59">
        <f t="shared" si="4"/>
        <v>0.06</v>
      </c>
      <c r="S58" s="59">
        <f t="shared" si="0"/>
        <v>0.13999999999999999</v>
      </c>
      <c r="T58" s="59">
        <f t="shared" si="1"/>
        <v>0.2</v>
      </c>
      <c r="U58" s="61">
        <f t="shared" si="2"/>
        <v>0.2</v>
      </c>
      <c r="V58" s="431"/>
      <c r="W58" s="431"/>
      <c r="X58" s="431"/>
      <c r="Y58" s="431"/>
      <c r="Z58" s="336"/>
      <c r="AA58" s="337"/>
      <c r="AB58" s="1013"/>
    </row>
    <row r="59" spans="1:28" ht="32.25" customHeight="1" x14ac:dyDescent="0.3">
      <c r="A59" s="1001"/>
      <c r="B59" s="1003"/>
      <c r="C59" s="1069"/>
      <c r="D59" s="1103" t="s">
        <v>204</v>
      </c>
      <c r="E59" s="1071" t="s">
        <v>205</v>
      </c>
      <c r="F59" s="1097">
        <v>112</v>
      </c>
      <c r="G59" s="1074" t="s">
        <v>206</v>
      </c>
      <c r="H59" s="1074" t="s">
        <v>207</v>
      </c>
      <c r="I59" s="1093">
        <f>+MAX(V59:Y60)</f>
        <v>1</v>
      </c>
      <c r="J59" s="1102" t="s">
        <v>260</v>
      </c>
      <c r="K59" s="331">
        <v>1</v>
      </c>
      <c r="L59" s="41" t="s">
        <v>23</v>
      </c>
      <c r="M59" s="109">
        <v>0</v>
      </c>
      <c r="N59" s="109">
        <v>0.5</v>
      </c>
      <c r="O59" s="109">
        <v>0.75</v>
      </c>
      <c r="P59" s="110">
        <v>1</v>
      </c>
      <c r="Q59" s="6">
        <f t="shared" si="3"/>
        <v>0</v>
      </c>
      <c r="R59" s="6">
        <f t="shared" si="4"/>
        <v>0.5</v>
      </c>
      <c r="S59" s="6">
        <f t="shared" si="0"/>
        <v>0.75</v>
      </c>
      <c r="T59" s="6">
        <f t="shared" si="1"/>
        <v>1</v>
      </c>
      <c r="U59" s="54">
        <f t="shared" si="2"/>
        <v>1</v>
      </c>
      <c r="V59" s="579">
        <f>+Q60</f>
        <v>0</v>
      </c>
      <c r="W59" s="579">
        <f>+R60</f>
        <v>0.56000000000000005</v>
      </c>
      <c r="X59" s="579">
        <f>+S60</f>
        <v>0.77</v>
      </c>
      <c r="Y59" s="579">
        <f>+T60</f>
        <v>1</v>
      </c>
      <c r="Z59" s="336"/>
      <c r="AA59" s="337"/>
      <c r="AB59" s="1013"/>
    </row>
    <row r="60" spans="1:28" ht="32.25" customHeight="1" x14ac:dyDescent="0.3">
      <c r="A60" s="1001"/>
      <c r="B60" s="1003"/>
      <c r="C60" s="1069"/>
      <c r="D60" s="1103"/>
      <c r="E60" s="1071"/>
      <c r="F60" s="1072"/>
      <c r="G60" s="1074"/>
      <c r="H60" s="1074"/>
      <c r="I60" s="1094"/>
      <c r="J60" s="1102"/>
      <c r="K60" s="332">
        <v>1</v>
      </c>
      <c r="L60" s="71" t="s">
        <v>24</v>
      </c>
      <c r="M60" s="18">
        <v>0</v>
      </c>
      <c r="N60" s="18">
        <v>0.56000000000000005</v>
      </c>
      <c r="O60" s="18">
        <v>0.77</v>
      </c>
      <c r="P60" s="34">
        <v>1</v>
      </c>
      <c r="Q60" s="59">
        <f t="shared" si="3"/>
        <v>0</v>
      </c>
      <c r="R60" s="59">
        <f t="shared" si="4"/>
        <v>0.56000000000000005</v>
      </c>
      <c r="S60" s="59">
        <f t="shared" si="0"/>
        <v>0.77</v>
      </c>
      <c r="T60" s="59">
        <f t="shared" si="1"/>
        <v>1</v>
      </c>
      <c r="U60" s="61">
        <f t="shared" si="2"/>
        <v>1</v>
      </c>
      <c r="V60" s="579"/>
      <c r="W60" s="579"/>
      <c r="X60" s="579"/>
      <c r="Y60" s="579"/>
      <c r="Z60" s="336"/>
      <c r="AA60" s="337"/>
      <c r="AB60" s="1013"/>
    </row>
    <row r="61" spans="1:28" ht="32.25" customHeight="1" x14ac:dyDescent="0.3">
      <c r="A61" s="1001"/>
      <c r="B61" s="1003"/>
      <c r="C61" s="1069"/>
      <c r="D61" s="1103" t="s">
        <v>208</v>
      </c>
      <c r="E61" s="1071" t="s">
        <v>209</v>
      </c>
      <c r="F61" s="1097">
        <v>113</v>
      </c>
      <c r="G61" s="1104" t="s">
        <v>210</v>
      </c>
      <c r="H61" s="1104" t="s">
        <v>211</v>
      </c>
      <c r="I61" s="1106">
        <f>+MAX(V61:Y66)</f>
        <v>0.92000000000000015</v>
      </c>
      <c r="J61" s="1105" t="s">
        <v>212</v>
      </c>
      <c r="K61" s="331">
        <v>0.2</v>
      </c>
      <c r="L61" s="41" t="s">
        <v>23</v>
      </c>
      <c r="M61" s="40">
        <v>0.2</v>
      </c>
      <c r="N61" s="40">
        <v>0.5</v>
      </c>
      <c r="O61" s="40">
        <v>1</v>
      </c>
      <c r="P61" s="39">
        <v>1</v>
      </c>
      <c r="Q61" s="6">
        <f t="shared" si="3"/>
        <v>4.0000000000000008E-2</v>
      </c>
      <c r="R61" s="6">
        <f t="shared" si="4"/>
        <v>0.1</v>
      </c>
      <c r="S61" s="6">
        <f t="shared" si="0"/>
        <v>0.2</v>
      </c>
      <c r="T61" s="6">
        <f t="shared" si="1"/>
        <v>0.2</v>
      </c>
      <c r="U61" s="54">
        <f t="shared" si="2"/>
        <v>0.2</v>
      </c>
      <c r="V61" s="431">
        <f>+Q62+Q64+Q66</f>
        <v>2.0000000000000004E-2</v>
      </c>
      <c r="W61" s="431">
        <f>+R62+R64+R66</f>
        <v>0.25</v>
      </c>
      <c r="X61" s="431">
        <f>+S62+S64+S66</f>
        <v>0.38</v>
      </c>
      <c r="Y61" s="975">
        <f>+T62+T64+T66</f>
        <v>0.92000000000000015</v>
      </c>
      <c r="Z61" s="336"/>
      <c r="AA61" s="337"/>
      <c r="AB61" s="1013"/>
    </row>
    <row r="62" spans="1:28" ht="32.25" customHeight="1" x14ac:dyDescent="0.3">
      <c r="A62" s="1001"/>
      <c r="B62" s="1003"/>
      <c r="C62" s="1069"/>
      <c r="D62" s="1103"/>
      <c r="E62" s="1071"/>
      <c r="F62" s="1072"/>
      <c r="G62" s="1104"/>
      <c r="H62" s="1104"/>
      <c r="I62" s="1107"/>
      <c r="J62" s="1105"/>
      <c r="K62" s="332">
        <v>0.2</v>
      </c>
      <c r="L62" s="71" t="s">
        <v>24</v>
      </c>
      <c r="M62" s="18">
        <v>0.1</v>
      </c>
      <c r="N62" s="18">
        <v>0.5</v>
      </c>
      <c r="O62" s="18">
        <v>0.6</v>
      </c>
      <c r="P62" s="34">
        <v>1</v>
      </c>
      <c r="Q62" s="59">
        <f t="shared" si="3"/>
        <v>2.0000000000000004E-2</v>
      </c>
      <c r="R62" s="59">
        <f t="shared" si="4"/>
        <v>0.1</v>
      </c>
      <c r="S62" s="59">
        <f t="shared" si="0"/>
        <v>0.12</v>
      </c>
      <c r="T62" s="59">
        <f t="shared" si="1"/>
        <v>0.2</v>
      </c>
      <c r="U62" s="61">
        <f t="shared" si="2"/>
        <v>0.2</v>
      </c>
      <c r="V62" s="431"/>
      <c r="W62" s="431"/>
      <c r="X62" s="431"/>
      <c r="Y62" s="975"/>
      <c r="Z62" s="336"/>
      <c r="AA62" s="337"/>
      <c r="AB62" s="1013"/>
    </row>
    <row r="63" spans="1:28" ht="32.25" customHeight="1" x14ac:dyDescent="0.3">
      <c r="A63" s="1001"/>
      <c r="B63" s="1003"/>
      <c r="C63" s="1069"/>
      <c r="D63" s="1103"/>
      <c r="E63" s="1071"/>
      <c r="F63" s="1072"/>
      <c r="G63" s="1104" t="s">
        <v>213</v>
      </c>
      <c r="H63" s="1104" t="s">
        <v>214</v>
      </c>
      <c r="I63" s="1107"/>
      <c r="J63" s="1105" t="s">
        <v>215</v>
      </c>
      <c r="K63" s="331">
        <v>0.4</v>
      </c>
      <c r="L63" s="41" t="s">
        <v>23</v>
      </c>
      <c r="M63" s="40">
        <v>0</v>
      </c>
      <c r="N63" s="40">
        <v>0.25</v>
      </c>
      <c r="O63" s="40">
        <v>0.5</v>
      </c>
      <c r="P63" s="39">
        <v>1</v>
      </c>
      <c r="Q63" s="6">
        <f t="shared" si="3"/>
        <v>0</v>
      </c>
      <c r="R63" s="6">
        <f t="shared" si="4"/>
        <v>0.1</v>
      </c>
      <c r="S63" s="6">
        <f t="shared" si="0"/>
        <v>0.2</v>
      </c>
      <c r="T63" s="6">
        <f t="shared" si="1"/>
        <v>0.4</v>
      </c>
      <c r="U63" s="54">
        <f t="shared" si="2"/>
        <v>0.4</v>
      </c>
      <c r="V63" s="431"/>
      <c r="W63" s="431"/>
      <c r="X63" s="431"/>
      <c r="Y63" s="975"/>
      <c r="Z63" s="336"/>
      <c r="AA63" s="337"/>
      <c r="AB63" s="1013"/>
    </row>
    <row r="64" spans="1:28" ht="32.25" customHeight="1" x14ac:dyDescent="0.3">
      <c r="A64" s="1001"/>
      <c r="B64" s="1003"/>
      <c r="C64" s="1069"/>
      <c r="D64" s="1103"/>
      <c r="E64" s="1071"/>
      <c r="F64" s="1072"/>
      <c r="G64" s="1104"/>
      <c r="H64" s="1104"/>
      <c r="I64" s="1107"/>
      <c r="J64" s="1105"/>
      <c r="K64" s="332">
        <v>0.4</v>
      </c>
      <c r="L64" s="71" t="s">
        <v>24</v>
      </c>
      <c r="M64" s="18">
        <v>0</v>
      </c>
      <c r="N64" s="18">
        <v>0.125</v>
      </c>
      <c r="O64" s="18">
        <v>0.35</v>
      </c>
      <c r="P64" s="34">
        <v>0.9</v>
      </c>
      <c r="Q64" s="59">
        <f t="shared" si="3"/>
        <v>0</v>
      </c>
      <c r="R64" s="59">
        <f t="shared" si="4"/>
        <v>0.05</v>
      </c>
      <c r="S64" s="59">
        <f t="shared" si="0"/>
        <v>0.13999999999999999</v>
      </c>
      <c r="T64" s="59">
        <f t="shared" si="1"/>
        <v>0.36000000000000004</v>
      </c>
      <c r="U64" s="61">
        <f t="shared" si="2"/>
        <v>0.36000000000000004</v>
      </c>
      <c r="V64" s="431"/>
      <c r="W64" s="431"/>
      <c r="X64" s="431"/>
      <c r="Y64" s="975"/>
      <c r="Z64" s="336"/>
      <c r="AA64" s="337"/>
      <c r="AB64" s="1013"/>
    </row>
    <row r="65" spans="1:28" ht="32.25" customHeight="1" x14ac:dyDescent="0.3">
      <c r="A65" s="1001"/>
      <c r="B65" s="1003"/>
      <c r="C65" s="1069"/>
      <c r="D65" s="1103"/>
      <c r="E65" s="1071"/>
      <c r="F65" s="1072"/>
      <c r="G65" s="1104" t="s">
        <v>216</v>
      </c>
      <c r="H65" s="1104" t="s">
        <v>217</v>
      </c>
      <c r="I65" s="1107"/>
      <c r="J65" s="1105" t="s">
        <v>218</v>
      </c>
      <c r="K65" s="331">
        <v>0.4</v>
      </c>
      <c r="L65" s="41" t="s">
        <v>23</v>
      </c>
      <c r="M65" s="40">
        <v>0</v>
      </c>
      <c r="N65" s="40">
        <v>0.25</v>
      </c>
      <c r="O65" s="40">
        <v>0.5</v>
      </c>
      <c r="P65" s="39">
        <v>1</v>
      </c>
      <c r="Q65" s="6">
        <f t="shared" si="3"/>
        <v>0</v>
      </c>
      <c r="R65" s="6">
        <f t="shared" si="4"/>
        <v>0.1</v>
      </c>
      <c r="S65" s="6">
        <f t="shared" si="0"/>
        <v>0.2</v>
      </c>
      <c r="T65" s="6">
        <f t="shared" si="1"/>
        <v>0.4</v>
      </c>
      <c r="U65" s="54">
        <f t="shared" si="2"/>
        <v>0.4</v>
      </c>
      <c r="V65" s="431"/>
      <c r="W65" s="431"/>
      <c r="X65" s="431"/>
      <c r="Y65" s="975"/>
      <c r="Z65" s="336"/>
      <c r="AA65" s="337"/>
      <c r="AB65" s="1013"/>
    </row>
    <row r="66" spans="1:28" ht="32.25" customHeight="1" x14ac:dyDescent="0.3">
      <c r="A66" s="1001"/>
      <c r="B66" s="1003"/>
      <c r="C66" s="1070"/>
      <c r="D66" s="1103"/>
      <c r="E66" s="1071"/>
      <c r="F66" s="1073"/>
      <c r="G66" s="1104"/>
      <c r="H66" s="1104"/>
      <c r="I66" s="1108"/>
      <c r="J66" s="1105"/>
      <c r="K66" s="332">
        <v>0.4</v>
      </c>
      <c r="L66" s="71" t="s">
        <v>24</v>
      </c>
      <c r="M66" s="18">
        <v>0</v>
      </c>
      <c r="N66" s="18">
        <v>0.25</v>
      </c>
      <c r="O66" s="18">
        <v>0.3</v>
      </c>
      <c r="P66" s="34">
        <v>0.9</v>
      </c>
      <c r="Q66" s="59">
        <f t="shared" si="3"/>
        <v>0</v>
      </c>
      <c r="R66" s="59">
        <f t="shared" si="4"/>
        <v>0.1</v>
      </c>
      <c r="S66" s="59">
        <f t="shared" si="0"/>
        <v>0.12</v>
      </c>
      <c r="T66" s="59">
        <f t="shared" si="1"/>
        <v>0.36000000000000004</v>
      </c>
      <c r="U66" s="61">
        <f t="shared" si="2"/>
        <v>0.36000000000000004</v>
      </c>
      <c r="V66" s="431"/>
      <c r="W66" s="431"/>
      <c r="X66" s="431"/>
      <c r="Y66" s="975"/>
      <c r="Z66" s="336"/>
      <c r="AA66" s="337"/>
      <c r="AB66" s="1013"/>
    </row>
    <row r="67" spans="1:28" ht="32.25" customHeight="1" x14ac:dyDescent="0.3">
      <c r="A67" s="1001"/>
      <c r="B67" s="1003"/>
      <c r="C67" s="1053" t="s">
        <v>219</v>
      </c>
      <c r="D67" s="1005" t="s">
        <v>220</v>
      </c>
      <c r="E67" s="1114" t="s">
        <v>221</v>
      </c>
      <c r="F67" s="1027">
        <v>114</v>
      </c>
      <c r="G67" s="1115" t="s">
        <v>222</v>
      </c>
      <c r="H67" s="1118" t="s">
        <v>261</v>
      </c>
      <c r="I67" s="1106">
        <f>+MAX(V67:Y70)</f>
        <v>0.9</v>
      </c>
      <c r="J67" s="1110" t="s">
        <v>262</v>
      </c>
      <c r="K67" s="331">
        <v>0.5</v>
      </c>
      <c r="L67" s="111" t="s">
        <v>23</v>
      </c>
      <c r="M67" s="109">
        <v>0</v>
      </c>
      <c r="N67" s="109">
        <v>0.8</v>
      </c>
      <c r="O67" s="109">
        <v>1</v>
      </c>
      <c r="P67" s="110">
        <v>1</v>
      </c>
      <c r="Q67" s="6">
        <f t="shared" si="3"/>
        <v>0</v>
      </c>
      <c r="R67" s="6">
        <f t="shared" si="4"/>
        <v>0.4</v>
      </c>
      <c r="S67" s="6">
        <f t="shared" si="0"/>
        <v>0.5</v>
      </c>
      <c r="T67" s="6">
        <f t="shared" si="1"/>
        <v>0.5</v>
      </c>
      <c r="U67" s="54">
        <f t="shared" si="2"/>
        <v>0.5</v>
      </c>
      <c r="V67" s="579">
        <f>+Q68+Q70</f>
        <v>0</v>
      </c>
      <c r="W67" s="579">
        <f>+R68+R70</f>
        <v>0.65</v>
      </c>
      <c r="X67" s="579">
        <f>+S68+S70</f>
        <v>0.82499999999999996</v>
      </c>
      <c r="Y67" s="579">
        <f>+T68+T70</f>
        <v>0.9</v>
      </c>
      <c r="Z67" s="336"/>
      <c r="AA67" s="337"/>
      <c r="AB67" s="1013"/>
    </row>
    <row r="68" spans="1:28" ht="32.25" customHeight="1" x14ac:dyDescent="0.3">
      <c r="A68" s="1001"/>
      <c r="B68" s="1003"/>
      <c r="C68" s="1053"/>
      <c r="D68" s="1005"/>
      <c r="E68" s="1114"/>
      <c r="F68" s="1007"/>
      <c r="G68" s="1116"/>
      <c r="H68" s="1107"/>
      <c r="I68" s="1109"/>
      <c r="J68" s="1111"/>
      <c r="K68" s="332">
        <v>0.5</v>
      </c>
      <c r="L68" s="71" t="s">
        <v>24</v>
      </c>
      <c r="M68" s="18">
        <v>0</v>
      </c>
      <c r="N68" s="18">
        <v>0.8</v>
      </c>
      <c r="O68" s="18">
        <v>0.9</v>
      </c>
      <c r="P68" s="34">
        <v>1</v>
      </c>
      <c r="Q68" s="59">
        <f>+SUM(M68:M68)*K68</f>
        <v>0</v>
      </c>
      <c r="R68" s="59">
        <f>+SUM(N68:N68)*K68</f>
        <v>0.4</v>
      </c>
      <c r="S68" s="59">
        <f>+SUM(O68:O68)*K68</f>
        <v>0.45</v>
      </c>
      <c r="T68" s="59">
        <f>+SUM(P68:P68)*K68</f>
        <v>0.5</v>
      </c>
      <c r="U68" s="61">
        <f>+MAX(Q68:T68)</f>
        <v>0.5</v>
      </c>
      <c r="V68" s="579"/>
      <c r="W68" s="579"/>
      <c r="X68" s="579"/>
      <c r="Y68" s="579"/>
      <c r="Z68" s="336"/>
      <c r="AA68" s="337"/>
      <c r="AB68" s="1013"/>
    </row>
    <row r="69" spans="1:28" ht="32.25" customHeight="1" x14ac:dyDescent="0.3">
      <c r="A69" s="1001"/>
      <c r="B69" s="1003"/>
      <c r="C69" s="1053"/>
      <c r="D69" s="1005"/>
      <c r="E69" s="1114"/>
      <c r="F69" s="1007"/>
      <c r="G69" s="1116"/>
      <c r="H69" s="1107"/>
      <c r="I69" s="1109"/>
      <c r="J69" s="1112" t="s">
        <v>263</v>
      </c>
      <c r="K69" s="331">
        <v>0.5</v>
      </c>
      <c r="L69" s="41" t="s">
        <v>23</v>
      </c>
      <c r="M69" s="40">
        <v>0</v>
      </c>
      <c r="N69" s="40">
        <v>0.5</v>
      </c>
      <c r="O69" s="40">
        <v>0.75</v>
      </c>
      <c r="P69" s="39">
        <v>1</v>
      </c>
      <c r="Q69" s="6">
        <f>+SUM(M69:M69)*K69</f>
        <v>0</v>
      </c>
      <c r="R69" s="6">
        <f>+SUM(N69:N69)*K69</f>
        <v>0.25</v>
      </c>
      <c r="S69" s="6">
        <f>+SUM(O69:O69)*K69</f>
        <v>0.375</v>
      </c>
      <c r="T69" s="6">
        <f>+SUM(P69:P69)*K69</f>
        <v>0.5</v>
      </c>
      <c r="U69" s="54">
        <f>+MAX(Q69:T69)</f>
        <v>0.5</v>
      </c>
      <c r="V69" s="579"/>
      <c r="W69" s="579"/>
      <c r="X69" s="579"/>
      <c r="Y69" s="579"/>
      <c r="Z69" s="336"/>
      <c r="AA69" s="337"/>
      <c r="AB69" s="1013"/>
    </row>
    <row r="70" spans="1:28" ht="49.9" customHeight="1" x14ac:dyDescent="0.3">
      <c r="A70" s="1001"/>
      <c r="B70" s="1003"/>
      <c r="C70" s="1053"/>
      <c r="D70" s="1005"/>
      <c r="E70" s="1114"/>
      <c r="F70" s="1007"/>
      <c r="G70" s="1117"/>
      <c r="H70" s="1108"/>
      <c r="I70" s="1109"/>
      <c r="J70" s="1113"/>
      <c r="K70" s="332">
        <v>0.5</v>
      </c>
      <c r="L70" s="71" t="s">
        <v>24</v>
      </c>
      <c r="M70" s="18">
        <v>0</v>
      </c>
      <c r="N70" s="18">
        <v>0.5</v>
      </c>
      <c r="O70" s="18">
        <v>0.75</v>
      </c>
      <c r="P70" s="34">
        <v>0.8</v>
      </c>
      <c r="Q70" s="59">
        <f>+SUM(M70:M70)*K70</f>
        <v>0</v>
      </c>
      <c r="R70" s="59">
        <f>+SUM(N70:N70)*K70</f>
        <v>0.25</v>
      </c>
      <c r="S70" s="59">
        <f>+SUM(O70:O70)*K70</f>
        <v>0.375</v>
      </c>
      <c r="T70" s="59">
        <f>+SUM(P70:P70)*K70</f>
        <v>0.4</v>
      </c>
      <c r="U70" s="61">
        <f>+MAX(Q70:T70)</f>
        <v>0.4</v>
      </c>
      <c r="V70" s="579"/>
      <c r="W70" s="579"/>
      <c r="X70" s="579"/>
      <c r="Y70" s="579"/>
      <c r="Z70" s="336"/>
      <c r="AA70" s="337"/>
      <c r="AB70" s="1013"/>
    </row>
    <row r="71" spans="1:28" ht="32.25" customHeight="1" x14ac:dyDescent="0.3">
      <c r="A71" s="1001"/>
      <c r="B71" s="1003"/>
      <c r="C71" s="1053"/>
      <c r="D71" s="1119" t="s">
        <v>223</v>
      </c>
      <c r="E71" s="1120" t="s">
        <v>224</v>
      </c>
      <c r="F71" s="1027">
        <v>115</v>
      </c>
      <c r="G71" s="1095" t="s">
        <v>225</v>
      </c>
      <c r="H71" s="1095" t="s">
        <v>226</v>
      </c>
      <c r="I71" s="1093">
        <f>+MAX(V71:Y74)</f>
        <v>1</v>
      </c>
      <c r="J71" s="1122" t="s">
        <v>227</v>
      </c>
      <c r="K71" s="331">
        <v>0.3</v>
      </c>
      <c r="L71" s="41" t="s">
        <v>23</v>
      </c>
      <c r="M71" s="40">
        <v>0.05</v>
      </c>
      <c r="N71" s="40">
        <v>0.5</v>
      </c>
      <c r="O71" s="40">
        <v>0.75</v>
      </c>
      <c r="P71" s="39">
        <v>1</v>
      </c>
      <c r="Q71" s="6">
        <f t="shared" ref="Q71:Q77" si="6">+SUM(M71:M71)*K71</f>
        <v>1.4999999999999999E-2</v>
      </c>
      <c r="R71" s="6">
        <f t="shared" ref="R71:R78" si="7">+SUM(N71:N71)*K71</f>
        <v>0.15</v>
      </c>
      <c r="S71" s="6">
        <f t="shared" ref="S71:S84" si="8">+SUM(O71:O71)*K71</f>
        <v>0.22499999999999998</v>
      </c>
      <c r="T71" s="6">
        <f t="shared" ref="T71:T84" si="9">+SUM(P71:P71)*K71</f>
        <v>0.3</v>
      </c>
      <c r="U71" s="54">
        <f t="shared" ref="U71:U84" si="10">+MAX(Q71:T71)</f>
        <v>0.3</v>
      </c>
      <c r="V71" s="431">
        <f>+Q72+Q74</f>
        <v>4.3999999999999997E-2</v>
      </c>
      <c r="W71" s="431">
        <f>+R72+R74</f>
        <v>0.47899999999999998</v>
      </c>
      <c r="X71" s="431">
        <f>+S72+S74</f>
        <v>0.64999999999999991</v>
      </c>
      <c r="Y71" s="431">
        <f>+T72+T74</f>
        <v>1</v>
      </c>
      <c r="Z71" s="336"/>
      <c r="AA71" s="337"/>
      <c r="AB71" s="1013"/>
    </row>
    <row r="72" spans="1:28" ht="32.25" customHeight="1" x14ac:dyDescent="0.3">
      <c r="A72" s="1001"/>
      <c r="B72" s="1003"/>
      <c r="C72" s="1053"/>
      <c r="D72" s="1119"/>
      <c r="E72" s="1120"/>
      <c r="F72" s="1007"/>
      <c r="G72" s="1095"/>
      <c r="H72" s="1095"/>
      <c r="I72" s="1094"/>
      <c r="J72" s="1122"/>
      <c r="K72" s="332">
        <v>0.3</v>
      </c>
      <c r="L72" s="71" t="s">
        <v>24</v>
      </c>
      <c r="M72" s="18">
        <v>0.03</v>
      </c>
      <c r="N72" s="18">
        <v>0.43</v>
      </c>
      <c r="O72" s="18">
        <v>0.65</v>
      </c>
      <c r="P72" s="34">
        <v>1</v>
      </c>
      <c r="Q72" s="59">
        <f t="shared" si="6"/>
        <v>8.9999999999999993E-3</v>
      </c>
      <c r="R72" s="59">
        <f t="shared" si="7"/>
        <v>0.129</v>
      </c>
      <c r="S72" s="59">
        <f>+SUM(O72:O72)*K72</f>
        <v>0.19500000000000001</v>
      </c>
      <c r="T72" s="59">
        <f t="shared" si="9"/>
        <v>0.3</v>
      </c>
      <c r="U72" s="61">
        <f t="shared" si="10"/>
        <v>0.3</v>
      </c>
      <c r="V72" s="431"/>
      <c r="W72" s="431"/>
      <c r="X72" s="431"/>
      <c r="Y72" s="431"/>
      <c r="Z72" s="336"/>
      <c r="AA72" s="337"/>
      <c r="AB72" s="1013"/>
    </row>
    <row r="73" spans="1:28" ht="32.25" customHeight="1" x14ac:dyDescent="0.3">
      <c r="A73" s="1001"/>
      <c r="B73" s="1003"/>
      <c r="C73" s="1053"/>
      <c r="D73" s="1119"/>
      <c r="E73" s="1120"/>
      <c r="F73" s="1007"/>
      <c r="G73" s="1091" t="s">
        <v>228</v>
      </c>
      <c r="H73" s="1091" t="s">
        <v>229</v>
      </c>
      <c r="I73" s="1094"/>
      <c r="J73" s="1138" t="s">
        <v>230</v>
      </c>
      <c r="K73" s="331">
        <v>0.7</v>
      </c>
      <c r="L73" s="41" t="s">
        <v>23</v>
      </c>
      <c r="M73" s="40">
        <v>0.1</v>
      </c>
      <c r="N73" s="40">
        <v>0.5</v>
      </c>
      <c r="O73" s="40">
        <v>0.75</v>
      </c>
      <c r="P73" s="39">
        <v>1</v>
      </c>
      <c r="Q73" s="6">
        <f t="shared" si="6"/>
        <v>6.9999999999999993E-2</v>
      </c>
      <c r="R73" s="6">
        <f t="shared" si="7"/>
        <v>0.35</v>
      </c>
      <c r="S73" s="6">
        <f t="shared" si="8"/>
        <v>0.52499999999999991</v>
      </c>
      <c r="T73" s="6">
        <f t="shared" si="9"/>
        <v>0.7</v>
      </c>
      <c r="U73" s="54">
        <f t="shared" si="10"/>
        <v>0.7</v>
      </c>
      <c r="V73" s="431"/>
      <c r="W73" s="431"/>
      <c r="X73" s="431"/>
      <c r="Y73" s="431"/>
      <c r="Z73" s="336"/>
      <c r="AA73" s="337"/>
      <c r="AB73" s="1013"/>
    </row>
    <row r="74" spans="1:28" ht="32.25" customHeight="1" x14ac:dyDescent="0.3">
      <c r="A74" s="1001"/>
      <c r="B74" s="1003"/>
      <c r="C74" s="1053"/>
      <c r="D74" s="1119"/>
      <c r="E74" s="1120"/>
      <c r="F74" s="1008"/>
      <c r="G74" s="1094"/>
      <c r="H74" s="1094"/>
      <c r="I74" s="1094"/>
      <c r="J74" s="1139"/>
      <c r="K74" s="332">
        <v>0.7</v>
      </c>
      <c r="L74" s="71" t="s">
        <v>24</v>
      </c>
      <c r="M74" s="18">
        <v>0.05</v>
      </c>
      <c r="N74" s="18">
        <v>0.5</v>
      </c>
      <c r="O74" s="18">
        <v>0.65</v>
      </c>
      <c r="P74" s="34">
        <v>1</v>
      </c>
      <c r="Q74" s="59">
        <f t="shared" si="6"/>
        <v>3.4999999999999996E-2</v>
      </c>
      <c r="R74" s="59">
        <f t="shared" si="7"/>
        <v>0.35</v>
      </c>
      <c r="S74" s="59">
        <f t="shared" si="8"/>
        <v>0.45499999999999996</v>
      </c>
      <c r="T74" s="59">
        <f t="shared" si="9"/>
        <v>0.7</v>
      </c>
      <c r="U74" s="61">
        <f t="shared" si="10"/>
        <v>0.7</v>
      </c>
      <c r="V74" s="431"/>
      <c r="W74" s="431"/>
      <c r="X74" s="431"/>
      <c r="Y74" s="431"/>
      <c r="Z74" s="336"/>
      <c r="AA74" s="337"/>
      <c r="AB74" s="1013"/>
    </row>
    <row r="75" spans="1:28" ht="32.25" customHeight="1" x14ac:dyDescent="0.3">
      <c r="A75" s="1001"/>
      <c r="B75" s="1003"/>
      <c r="C75" s="1053" t="s">
        <v>231</v>
      </c>
      <c r="D75" s="1119" t="s">
        <v>232</v>
      </c>
      <c r="E75" s="1121" t="s">
        <v>264</v>
      </c>
      <c r="F75" s="1007">
        <v>116</v>
      </c>
      <c r="G75" s="1079" t="s">
        <v>233</v>
      </c>
      <c r="H75" s="1082" t="s">
        <v>265</v>
      </c>
      <c r="I75" s="1123">
        <f>+MAX(V75:Y76)</f>
        <v>1</v>
      </c>
      <c r="J75" s="1125" t="s">
        <v>266</v>
      </c>
      <c r="K75" s="331">
        <v>1</v>
      </c>
      <c r="L75" s="111" t="s">
        <v>23</v>
      </c>
      <c r="M75" s="109">
        <v>0.1</v>
      </c>
      <c r="N75" s="109">
        <v>0.5</v>
      </c>
      <c r="O75" s="109">
        <v>1</v>
      </c>
      <c r="P75" s="110">
        <v>1</v>
      </c>
      <c r="Q75" s="17">
        <f t="shared" si="6"/>
        <v>0.1</v>
      </c>
      <c r="R75" s="6">
        <f t="shared" si="7"/>
        <v>0.5</v>
      </c>
      <c r="S75" s="6">
        <f t="shared" si="8"/>
        <v>1</v>
      </c>
      <c r="T75" s="6">
        <f t="shared" si="9"/>
        <v>1</v>
      </c>
      <c r="U75" s="54">
        <f t="shared" si="10"/>
        <v>1</v>
      </c>
      <c r="V75" s="430">
        <f>Q76</f>
        <v>1</v>
      </c>
      <c r="W75" s="430">
        <f>R76</f>
        <v>1</v>
      </c>
      <c r="X75" s="430">
        <f>S76</f>
        <v>1</v>
      </c>
      <c r="Y75" s="430">
        <f>T76</f>
        <v>1</v>
      </c>
      <c r="Z75" s="336"/>
      <c r="AA75" s="337"/>
      <c r="AB75" s="1013"/>
    </row>
    <row r="76" spans="1:28" ht="43.15" customHeight="1" x14ac:dyDescent="0.3">
      <c r="A76" s="1001"/>
      <c r="B76" s="1003"/>
      <c r="C76" s="1053"/>
      <c r="D76" s="1119"/>
      <c r="E76" s="1121"/>
      <c r="F76" s="1007"/>
      <c r="G76" s="1080"/>
      <c r="H76" s="1083"/>
      <c r="I76" s="1124"/>
      <c r="J76" s="1126"/>
      <c r="K76" s="332">
        <v>1</v>
      </c>
      <c r="L76" s="71" t="s">
        <v>24</v>
      </c>
      <c r="M76" s="18">
        <v>1</v>
      </c>
      <c r="N76" s="18">
        <v>1</v>
      </c>
      <c r="O76" s="18">
        <v>1</v>
      </c>
      <c r="P76" s="34">
        <v>1</v>
      </c>
      <c r="Q76" s="59">
        <f t="shared" si="6"/>
        <v>1</v>
      </c>
      <c r="R76" s="59">
        <f>+SUM(N76:N76)*K76</f>
        <v>1</v>
      </c>
      <c r="S76" s="59">
        <f t="shared" si="8"/>
        <v>1</v>
      </c>
      <c r="T76" s="59">
        <f t="shared" si="9"/>
        <v>1</v>
      </c>
      <c r="U76" s="61">
        <f t="shared" si="10"/>
        <v>1</v>
      </c>
      <c r="V76" s="431"/>
      <c r="W76" s="431"/>
      <c r="X76" s="431"/>
      <c r="Y76" s="431"/>
      <c r="Z76" s="336"/>
      <c r="AA76" s="337"/>
      <c r="AB76" s="1013"/>
    </row>
    <row r="77" spans="1:28" ht="27.6" customHeight="1" x14ac:dyDescent="0.3">
      <c r="A77" s="1001"/>
      <c r="B77" s="1003"/>
      <c r="C77" s="1053"/>
      <c r="D77" s="1005" t="s">
        <v>234</v>
      </c>
      <c r="E77" s="1119" t="s">
        <v>235</v>
      </c>
      <c r="F77" s="1045">
        <v>117</v>
      </c>
      <c r="G77" s="1127" t="s">
        <v>236</v>
      </c>
      <c r="H77" s="1129" t="s">
        <v>237</v>
      </c>
      <c r="I77" s="1123">
        <f>+MAX(V77:Y84)</f>
        <v>0.92500000000000004</v>
      </c>
      <c r="J77" s="1140" t="s">
        <v>238</v>
      </c>
      <c r="K77" s="331">
        <v>0.25</v>
      </c>
      <c r="L77" s="41" t="s">
        <v>23</v>
      </c>
      <c r="M77" s="40">
        <v>0</v>
      </c>
      <c r="N77" s="40">
        <v>0.3</v>
      </c>
      <c r="O77" s="40">
        <v>0.5</v>
      </c>
      <c r="P77" s="39">
        <v>1</v>
      </c>
      <c r="Q77" s="51">
        <f t="shared" si="6"/>
        <v>0</v>
      </c>
      <c r="R77" s="51">
        <f t="shared" si="7"/>
        <v>7.4999999999999997E-2</v>
      </c>
      <c r="S77" s="51">
        <f t="shared" si="8"/>
        <v>0.125</v>
      </c>
      <c r="T77" s="51">
        <f t="shared" si="9"/>
        <v>0.25</v>
      </c>
      <c r="U77" s="56">
        <f t="shared" si="10"/>
        <v>0.25</v>
      </c>
      <c r="V77" s="974">
        <f>Q78+Q80+Q84+Q82</f>
        <v>0</v>
      </c>
      <c r="W77" s="974">
        <f>R78+R80+R84+R82</f>
        <v>0.23249999999999998</v>
      </c>
      <c r="X77" s="974">
        <f>S78+S80+S84+S82</f>
        <v>0.375</v>
      </c>
      <c r="Y77" s="974">
        <f>T78+T80+T84+T82</f>
        <v>0.92500000000000004</v>
      </c>
      <c r="Z77" s="336"/>
      <c r="AA77" s="337"/>
      <c r="AB77" s="1013"/>
    </row>
    <row r="78" spans="1:28" ht="18" customHeight="1" x14ac:dyDescent="0.3">
      <c r="A78" s="1001"/>
      <c r="B78" s="1003"/>
      <c r="C78" s="1053"/>
      <c r="D78" s="1005"/>
      <c r="E78" s="1119"/>
      <c r="F78" s="1045"/>
      <c r="G78" s="1128"/>
      <c r="H78" s="1130"/>
      <c r="I78" s="1131"/>
      <c r="J78" s="1141"/>
      <c r="K78" s="332">
        <v>0.25</v>
      </c>
      <c r="L78" s="71" t="s">
        <v>24</v>
      </c>
      <c r="M78" s="18">
        <v>0</v>
      </c>
      <c r="N78" s="18">
        <v>0.3</v>
      </c>
      <c r="O78" s="18">
        <v>0.5</v>
      </c>
      <c r="P78" s="34">
        <v>1</v>
      </c>
      <c r="Q78" s="75">
        <f t="shared" ref="Q78:Q84" si="11">+SUM(M78:M78)*K78</f>
        <v>0</v>
      </c>
      <c r="R78" s="75">
        <f t="shared" si="7"/>
        <v>7.4999999999999997E-2</v>
      </c>
      <c r="S78" s="75">
        <f t="shared" si="8"/>
        <v>0.125</v>
      </c>
      <c r="T78" s="75">
        <f t="shared" si="9"/>
        <v>0.25</v>
      </c>
      <c r="U78" s="74">
        <f t="shared" si="10"/>
        <v>0.25</v>
      </c>
      <c r="V78" s="975"/>
      <c r="W78" s="975"/>
      <c r="X78" s="975"/>
      <c r="Y78" s="975"/>
      <c r="Z78" s="336"/>
      <c r="AA78" s="337"/>
      <c r="AB78" s="1013"/>
    </row>
    <row r="79" spans="1:28" ht="30" customHeight="1" x14ac:dyDescent="0.3">
      <c r="A79" s="1001"/>
      <c r="B79" s="1003"/>
      <c r="C79" s="1053"/>
      <c r="D79" s="1005"/>
      <c r="E79" s="1119"/>
      <c r="F79" s="1045"/>
      <c r="G79" s="1127" t="s">
        <v>239</v>
      </c>
      <c r="H79" s="1129" t="s">
        <v>240</v>
      </c>
      <c r="I79" s="1131"/>
      <c r="J79" s="1133" t="s">
        <v>241</v>
      </c>
      <c r="K79" s="331">
        <v>0.25</v>
      </c>
      <c r="L79" s="41" t="s">
        <v>23</v>
      </c>
      <c r="M79" s="40">
        <v>0</v>
      </c>
      <c r="N79" s="40">
        <v>0.3</v>
      </c>
      <c r="O79" s="40">
        <v>0.5</v>
      </c>
      <c r="P79" s="39">
        <v>1</v>
      </c>
      <c r="Q79" s="51">
        <f t="shared" si="11"/>
        <v>0</v>
      </c>
      <c r="R79" s="51">
        <f t="shared" ref="R79:R84" si="12">+SUM(N79:N79)*K79</f>
        <v>7.4999999999999997E-2</v>
      </c>
      <c r="S79" s="51">
        <f t="shared" si="8"/>
        <v>0.125</v>
      </c>
      <c r="T79" s="51">
        <f t="shared" si="9"/>
        <v>0.25</v>
      </c>
      <c r="U79" s="56">
        <f t="shared" si="10"/>
        <v>0.25</v>
      </c>
      <c r="V79" s="975"/>
      <c r="W79" s="975"/>
      <c r="X79" s="975"/>
      <c r="Y79" s="975"/>
      <c r="Z79" s="336"/>
      <c r="AA79" s="337"/>
      <c r="AB79" s="1013"/>
    </row>
    <row r="80" spans="1:28" ht="25.9" customHeight="1" x14ac:dyDescent="0.3">
      <c r="A80" s="1001"/>
      <c r="B80" s="1003"/>
      <c r="C80" s="1053"/>
      <c r="D80" s="1005"/>
      <c r="E80" s="1119"/>
      <c r="F80" s="1045"/>
      <c r="G80" s="1142"/>
      <c r="H80" s="1143"/>
      <c r="I80" s="1131"/>
      <c r="J80" s="1134"/>
      <c r="K80" s="332">
        <v>0.25</v>
      </c>
      <c r="L80" s="71" t="s">
        <v>24</v>
      </c>
      <c r="M80" s="18">
        <v>0</v>
      </c>
      <c r="N80" s="18">
        <v>0.33</v>
      </c>
      <c r="O80" s="18">
        <v>0.5</v>
      </c>
      <c r="P80" s="34">
        <v>1</v>
      </c>
      <c r="Q80" s="75">
        <f t="shared" si="11"/>
        <v>0</v>
      </c>
      <c r="R80" s="75">
        <f t="shared" si="12"/>
        <v>8.2500000000000004E-2</v>
      </c>
      <c r="S80" s="75">
        <f t="shared" si="8"/>
        <v>0.125</v>
      </c>
      <c r="T80" s="75">
        <f t="shared" si="9"/>
        <v>0.25</v>
      </c>
      <c r="U80" s="74">
        <f t="shared" si="10"/>
        <v>0.25</v>
      </c>
      <c r="V80" s="975"/>
      <c r="W80" s="975"/>
      <c r="X80" s="975"/>
      <c r="Y80" s="975"/>
      <c r="Z80" s="336"/>
      <c r="AA80" s="337"/>
      <c r="AB80" s="1013"/>
    </row>
    <row r="81" spans="1:28" ht="18" customHeight="1" x14ac:dyDescent="0.3">
      <c r="A81" s="1001"/>
      <c r="B81" s="1003"/>
      <c r="C81" s="1053"/>
      <c r="D81" s="1005"/>
      <c r="E81" s="1119"/>
      <c r="F81" s="1045"/>
      <c r="G81" s="1135" t="s">
        <v>242</v>
      </c>
      <c r="H81" s="1136" t="s">
        <v>243</v>
      </c>
      <c r="I81" s="1131"/>
      <c r="J81" s="1133" t="s">
        <v>244</v>
      </c>
      <c r="K81" s="331">
        <v>0.25</v>
      </c>
      <c r="L81" s="41" t="s">
        <v>23</v>
      </c>
      <c r="M81" s="40">
        <v>0</v>
      </c>
      <c r="N81" s="40">
        <v>0.3</v>
      </c>
      <c r="O81" s="40">
        <v>0.5</v>
      </c>
      <c r="P81" s="39">
        <v>1</v>
      </c>
      <c r="Q81" s="51">
        <f t="shared" si="11"/>
        <v>0</v>
      </c>
      <c r="R81" s="51">
        <f t="shared" si="12"/>
        <v>7.4999999999999997E-2</v>
      </c>
      <c r="S81" s="51">
        <f t="shared" si="8"/>
        <v>0.125</v>
      </c>
      <c r="T81" s="51">
        <f t="shared" si="9"/>
        <v>0.25</v>
      </c>
      <c r="U81" s="56">
        <f t="shared" si="10"/>
        <v>0.25</v>
      </c>
      <c r="V81" s="975"/>
      <c r="W81" s="975"/>
      <c r="X81" s="975"/>
      <c r="Y81" s="975"/>
      <c r="Z81" s="336"/>
      <c r="AA81" s="337"/>
      <c r="AB81" s="1013"/>
    </row>
    <row r="82" spans="1:28" ht="21" customHeight="1" x14ac:dyDescent="0.3">
      <c r="A82" s="1001"/>
      <c r="B82" s="1003"/>
      <c r="C82" s="1053"/>
      <c r="D82" s="1005"/>
      <c r="E82" s="1119"/>
      <c r="F82" s="1045"/>
      <c r="G82" s="1135"/>
      <c r="H82" s="1136"/>
      <c r="I82" s="1131"/>
      <c r="J82" s="1134"/>
      <c r="K82" s="332">
        <v>0.25</v>
      </c>
      <c r="L82" s="96" t="s">
        <v>24</v>
      </c>
      <c r="M82" s="97">
        <v>0</v>
      </c>
      <c r="N82" s="97">
        <v>0.3</v>
      </c>
      <c r="O82" s="97">
        <v>0.5</v>
      </c>
      <c r="P82" s="34">
        <v>0.75</v>
      </c>
      <c r="Q82" s="75">
        <f t="shared" si="11"/>
        <v>0</v>
      </c>
      <c r="R82" s="75">
        <f t="shared" si="12"/>
        <v>7.4999999999999997E-2</v>
      </c>
      <c r="S82" s="75">
        <f t="shared" si="8"/>
        <v>0.125</v>
      </c>
      <c r="T82" s="75">
        <f t="shared" si="9"/>
        <v>0.1875</v>
      </c>
      <c r="U82" s="74">
        <f t="shared" si="10"/>
        <v>0.1875</v>
      </c>
      <c r="V82" s="975"/>
      <c r="W82" s="975"/>
      <c r="X82" s="975"/>
      <c r="Y82" s="975"/>
      <c r="Z82" s="336"/>
      <c r="AA82" s="337"/>
      <c r="AB82" s="1013"/>
    </row>
    <row r="83" spans="1:28" ht="21.6" customHeight="1" x14ac:dyDescent="0.3">
      <c r="A83" s="1001"/>
      <c r="B83" s="1003"/>
      <c r="C83" s="1053"/>
      <c r="D83" s="1005"/>
      <c r="E83" s="1119"/>
      <c r="F83" s="1045"/>
      <c r="G83" s="1135" t="s">
        <v>245</v>
      </c>
      <c r="H83" s="1136" t="s">
        <v>246</v>
      </c>
      <c r="I83" s="1131"/>
      <c r="J83" s="1133" t="s">
        <v>247</v>
      </c>
      <c r="K83" s="341">
        <v>0.25</v>
      </c>
      <c r="L83" s="98" t="s">
        <v>23</v>
      </c>
      <c r="M83" s="99">
        <v>0</v>
      </c>
      <c r="N83" s="99">
        <v>0</v>
      </c>
      <c r="O83" s="40">
        <v>0</v>
      </c>
      <c r="P83" s="99">
        <v>1</v>
      </c>
      <c r="Q83" s="51">
        <f t="shared" si="11"/>
        <v>0</v>
      </c>
      <c r="R83" s="51">
        <f t="shared" si="12"/>
        <v>0</v>
      </c>
      <c r="S83" s="51">
        <f t="shared" si="8"/>
        <v>0</v>
      </c>
      <c r="T83" s="51">
        <f t="shared" si="9"/>
        <v>0.25</v>
      </c>
      <c r="U83" s="56">
        <f t="shared" si="10"/>
        <v>0.25</v>
      </c>
      <c r="V83" s="975"/>
      <c r="W83" s="975"/>
      <c r="X83" s="975"/>
      <c r="Y83" s="975"/>
      <c r="Z83" s="336"/>
      <c r="AA83" s="337"/>
      <c r="AB83" s="1013"/>
    </row>
    <row r="84" spans="1:28" ht="20.45" customHeight="1" thickBot="1" x14ac:dyDescent="0.35">
      <c r="A84" s="1001"/>
      <c r="B84" s="1003"/>
      <c r="C84" s="1053"/>
      <c r="D84" s="1005"/>
      <c r="E84" s="1119"/>
      <c r="F84" s="1045"/>
      <c r="G84" s="1135"/>
      <c r="H84" s="1136"/>
      <c r="I84" s="1132"/>
      <c r="J84" s="1137"/>
      <c r="K84" s="342">
        <v>0.25</v>
      </c>
      <c r="L84" s="100" t="s">
        <v>24</v>
      </c>
      <c r="M84" s="101">
        <v>0</v>
      </c>
      <c r="N84" s="101">
        <v>0</v>
      </c>
      <c r="O84" s="101">
        <v>0</v>
      </c>
      <c r="P84" s="34">
        <v>0.95</v>
      </c>
      <c r="Q84" s="75">
        <f t="shared" si="11"/>
        <v>0</v>
      </c>
      <c r="R84" s="75">
        <f t="shared" si="12"/>
        <v>0</v>
      </c>
      <c r="S84" s="75">
        <f t="shared" si="8"/>
        <v>0</v>
      </c>
      <c r="T84" s="75">
        <f t="shared" si="9"/>
        <v>0.23749999999999999</v>
      </c>
      <c r="U84" s="74">
        <f t="shared" si="10"/>
        <v>0.23749999999999999</v>
      </c>
      <c r="V84" s="976"/>
      <c r="W84" s="976"/>
      <c r="X84" s="976"/>
      <c r="Y84" s="976"/>
      <c r="Z84" s="343"/>
      <c r="AA84" s="344"/>
      <c r="AB84" s="1014"/>
    </row>
    <row r="85" spans="1:28" x14ac:dyDescent="0.3">
      <c r="F85" s="389"/>
      <c r="I85" s="128"/>
      <c r="Q85" s="129">
        <f>+((SUMIF($L$3:$L$84,"P",Q$3:Q$84)))/14</f>
        <v>9.2142857142857165E-2</v>
      </c>
      <c r="R85" s="129">
        <f>+((SUMIF($L$3:$L$84,"P",R$3:R$84)))/14</f>
        <v>0.40125000000000011</v>
      </c>
      <c r="S85" s="129">
        <f>+((SUMIF($L$3:$L$84,"P",S$3:S$84)))/14</f>
        <v>0.66607142857142865</v>
      </c>
      <c r="T85" s="129">
        <f>+((SUMIF($L$3:$L$84,"P",T$3:T$84)))/14</f>
        <v>1</v>
      </c>
      <c r="U85" s="129">
        <f>+((SUMIF($L$3:$L$84,"P",U$3:U$84)))/14</f>
        <v>1</v>
      </c>
      <c r="V85" s="53"/>
      <c r="W85" s="53"/>
      <c r="X85" s="53"/>
      <c r="Y85" s="53"/>
    </row>
    <row r="86" spans="1:28" ht="17.25" thickBot="1" x14ac:dyDescent="0.35">
      <c r="F86" s="389"/>
      <c r="Q86" s="130">
        <f>+((SUMIF($L$3:$L$84,"E",Q$3:Q$84)))/14</f>
        <v>0.1485357142857143</v>
      </c>
      <c r="R86" s="130">
        <f>+((SUMIF($L$3:$L$84,"E",R$3:R$84)))/14</f>
        <v>0.43087142857142852</v>
      </c>
      <c r="S86" s="130">
        <f>+((SUMIF($L$3:$L$84,"E",S$3:S$84)))/14</f>
        <v>0.6199285714285715</v>
      </c>
      <c r="T86" s="130">
        <f>+((SUMIF($L$3:$L$84,"E",T$3:T$84)))/14</f>
        <v>0.97228571428571431</v>
      </c>
      <c r="U86" s="131">
        <f>+((SUMIF($L$3:$L$84,"E",U$3:U$84)))/14</f>
        <v>0.97228571428571431</v>
      </c>
      <c r="V86" s="58"/>
      <c r="W86" s="58"/>
      <c r="X86" s="58"/>
      <c r="Y86" s="58"/>
    </row>
    <row r="87" spans="1:28" ht="17.25" thickBot="1" x14ac:dyDescent="0.35">
      <c r="F87" s="389"/>
      <c r="Q87" s="52"/>
      <c r="R87" s="52"/>
      <c r="S87" s="52"/>
      <c r="T87" s="52"/>
      <c r="U87" s="53"/>
      <c r="V87" s="58"/>
      <c r="W87" s="58"/>
      <c r="X87" s="58"/>
      <c r="Y87" s="58"/>
    </row>
    <row r="88" spans="1:28" ht="17.25" thickBot="1" x14ac:dyDescent="0.35">
      <c r="Q88" s="526" t="s">
        <v>280</v>
      </c>
      <c r="R88" s="527"/>
      <c r="S88" s="527"/>
      <c r="T88" s="527"/>
      <c r="U88" s="528"/>
      <c r="V88" s="58"/>
      <c r="W88" s="58"/>
      <c r="X88" s="58"/>
      <c r="Y88" s="58"/>
    </row>
    <row r="89" spans="1:28" ht="17.25" thickBot="1" x14ac:dyDescent="0.35">
      <c r="Q89" s="124">
        <f>+Q86/Q85</f>
        <v>1.6120155038759687</v>
      </c>
      <c r="R89" s="124">
        <f>+R86/R85</f>
        <v>1.0738228749443699</v>
      </c>
      <c r="S89" s="124">
        <f>+S86/S85</f>
        <v>0.93072386058981238</v>
      </c>
      <c r="T89" s="124">
        <f>+T86/T85</f>
        <v>0.97228571428571431</v>
      </c>
      <c r="U89" s="124">
        <f>U86/U85</f>
        <v>0.97228571428571431</v>
      </c>
      <c r="V89" s="58"/>
      <c r="W89" s="58"/>
      <c r="X89" s="58"/>
      <c r="Y89" s="58"/>
    </row>
    <row r="90" spans="1:28" ht="17.25" thickBot="1" x14ac:dyDescent="0.35">
      <c r="Q90" s="125" t="str">
        <f>+IF(Q89&gt;0.95,"BIEN",IF(Q89&gt;=0.85,"ACEPTABLE",IF(Q89&lt;0.85,"PARA MEJORAR")))</f>
        <v>BIEN</v>
      </c>
      <c r="R90" s="125" t="str">
        <f>+IF(R89&gt;0.95,"BIEN",IF(R89&gt;=0.85,"ACEPTABLE",IF(R89&lt;0.85,"PARA MEJORAR")))</f>
        <v>BIEN</v>
      </c>
      <c r="S90" s="125" t="str">
        <f>+IF(S89&gt;0.95,"BIEN",IF(S89&gt;=0.85,"ACEPTABLE",IF(S89&lt;0.85,"PARA MEJORAR")))</f>
        <v>ACEPTABLE</v>
      </c>
      <c r="T90" s="126" t="str">
        <f>+IF(T89&gt;0.95,"BIEN",IF(T89&gt;=0.85,"ACEPTABLE",IF(T89&lt;0.85,"PARA MEJORAR")))</f>
        <v>BIEN</v>
      </c>
      <c r="U90" s="127" t="str">
        <f>+IF(U89&gt;0.95,"BIEN",IF(U89&gt;=0.85,"ACEPTABLE",IF(U89&lt;0.85,"PARA MEJORAR")))</f>
        <v>BIEN</v>
      </c>
      <c r="V90" s="57"/>
      <c r="W90" s="57"/>
      <c r="X90" s="57"/>
      <c r="Y90" s="57"/>
    </row>
    <row r="91" spans="1:28" x14ac:dyDescent="0.3">
      <c r="Q91" s="52"/>
      <c r="R91" s="52"/>
      <c r="S91" s="52"/>
      <c r="T91" s="52"/>
      <c r="U91" s="53"/>
      <c r="V91" s="58"/>
      <c r="W91" s="58"/>
      <c r="X91" s="58"/>
      <c r="Y91" s="58"/>
    </row>
    <row r="92" spans="1:28" x14ac:dyDescent="0.3">
      <c r="Q92" s="52"/>
      <c r="R92" s="52"/>
      <c r="S92" s="52"/>
      <c r="T92" s="52"/>
      <c r="U92" s="53"/>
      <c r="V92" s="58"/>
      <c r="W92" s="58"/>
      <c r="X92" s="58"/>
      <c r="Y92" s="58"/>
    </row>
    <row r="93" spans="1:28" x14ac:dyDescent="0.3">
      <c r="Q93" s="52"/>
      <c r="R93" s="52"/>
      <c r="S93" s="52"/>
      <c r="T93" s="52"/>
      <c r="U93" s="53"/>
      <c r="V93" s="58"/>
      <c r="W93" s="58"/>
      <c r="X93" s="58"/>
      <c r="Y93" s="58"/>
    </row>
    <row r="94" spans="1:28" x14ac:dyDescent="0.3">
      <c r="Q94" s="52"/>
      <c r="R94" s="52"/>
      <c r="S94" s="52"/>
      <c r="T94" s="52"/>
      <c r="U94" s="53"/>
      <c r="V94" s="58"/>
      <c r="W94" s="58"/>
      <c r="X94" s="58"/>
      <c r="Y94" s="58"/>
    </row>
    <row r="95" spans="1:28" x14ac:dyDescent="0.3">
      <c r="Q95" s="52"/>
      <c r="R95" s="52"/>
      <c r="S95" s="52"/>
      <c r="T95" s="52"/>
      <c r="U95" s="53"/>
      <c r="V95" s="58"/>
      <c r="W95" s="58"/>
      <c r="X95" s="58"/>
      <c r="Y95" s="58"/>
    </row>
    <row r="96" spans="1:28" x14ac:dyDescent="0.3">
      <c r="Q96" s="52"/>
      <c r="R96" s="52"/>
      <c r="S96" s="52"/>
      <c r="T96" s="52"/>
      <c r="U96" s="53"/>
      <c r="V96" s="58"/>
      <c r="W96" s="58"/>
      <c r="X96" s="58"/>
      <c r="Y96" s="58"/>
    </row>
    <row r="97" spans="17:25" x14ac:dyDescent="0.3">
      <c r="Q97" s="52"/>
      <c r="R97" s="52"/>
      <c r="S97" s="52"/>
      <c r="T97" s="52"/>
      <c r="U97" s="53"/>
      <c r="V97" s="58"/>
      <c r="W97" s="58"/>
      <c r="X97" s="58"/>
      <c r="Y97" s="58"/>
    </row>
    <row r="98" spans="17:25" x14ac:dyDescent="0.3">
      <c r="Q98" s="36"/>
      <c r="R98" s="36"/>
      <c r="S98" s="36"/>
      <c r="T98" s="36"/>
      <c r="U98" s="36"/>
      <c r="V98" s="36"/>
      <c r="W98" s="36"/>
      <c r="X98" s="36"/>
      <c r="Y98" s="36"/>
    </row>
    <row r="99" spans="17:25" x14ac:dyDescent="0.3">
      <c r="Q99" s="36"/>
      <c r="R99" s="36"/>
      <c r="S99" s="36"/>
      <c r="T99" s="36"/>
      <c r="U99" s="36"/>
      <c r="V99" s="36"/>
      <c r="W99" s="36"/>
      <c r="X99" s="36"/>
      <c r="Y99" s="36"/>
    </row>
    <row r="100" spans="17:25" x14ac:dyDescent="0.3">
      <c r="Q100" s="36"/>
      <c r="R100" s="36"/>
      <c r="S100" s="36"/>
      <c r="T100" s="36"/>
      <c r="U100" s="36"/>
      <c r="V100" s="36"/>
      <c r="W100" s="36"/>
      <c r="X100" s="36"/>
      <c r="Y100" s="36"/>
    </row>
    <row r="101" spans="17:25" x14ac:dyDescent="0.3">
      <c r="Q101" s="36"/>
      <c r="R101" s="36"/>
      <c r="S101" s="36"/>
      <c r="T101" s="36"/>
      <c r="U101" s="36"/>
      <c r="V101" s="36"/>
      <c r="W101" s="36"/>
      <c r="X101" s="36"/>
      <c r="Y101" s="36"/>
    </row>
    <row r="102" spans="17:25" x14ac:dyDescent="0.3">
      <c r="Q102" s="36"/>
      <c r="R102" s="36"/>
      <c r="S102" s="36"/>
      <c r="T102" s="36"/>
      <c r="U102" s="36"/>
      <c r="V102" s="36"/>
      <c r="W102" s="36"/>
      <c r="X102" s="36"/>
      <c r="Y102" s="36"/>
    </row>
    <row r="103" spans="17:25" x14ac:dyDescent="0.3">
      <c r="Q103" s="36"/>
      <c r="R103" s="36"/>
      <c r="S103" s="36"/>
      <c r="T103" s="36"/>
      <c r="U103" s="36"/>
      <c r="V103" s="36"/>
      <c r="W103" s="36"/>
      <c r="X103" s="36"/>
      <c r="Y103" s="36"/>
    </row>
    <row r="104" spans="17:25" x14ac:dyDescent="0.3">
      <c r="Q104" s="36"/>
      <c r="R104" s="36"/>
      <c r="S104" s="36"/>
      <c r="T104" s="36"/>
      <c r="U104" s="36"/>
      <c r="V104" s="36"/>
      <c r="W104" s="36"/>
      <c r="X104" s="36"/>
      <c r="Y104" s="36"/>
    </row>
    <row r="105" spans="17:25" x14ac:dyDescent="0.3">
      <c r="Q105" s="36"/>
      <c r="R105" s="36"/>
      <c r="S105" s="36"/>
      <c r="T105" s="36"/>
      <c r="U105" s="36"/>
      <c r="V105" s="36"/>
      <c r="W105" s="36"/>
      <c r="X105" s="36"/>
      <c r="Y105" s="36"/>
    </row>
    <row r="106" spans="17:25" x14ac:dyDescent="0.3">
      <c r="Q106" s="36"/>
      <c r="R106" s="36"/>
      <c r="S106" s="36"/>
      <c r="T106" s="36"/>
      <c r="U106" s="36"/>
      <c r="V106" s="36"/>
      <c r="W106" s="36"/>
      <c r="X106" s="36"/>
      <c r="Y106" s="36"/>
    </row>
    <row r="107" spans="17:25" x14ac:dyDescent="0.3">
      <c r="Q107" s="36"/>
      <c r="R107" s="36"/>
      <c r="S107" s="36"/>
      <c r="T107" s="36"/>
      <c r="U107" s="36"/>
      <c r="V107" s="36"/>
      <c r="W107" s="36"/>
      <c r="X107" s="36"/>
      <c r="Y107" s="36"/>
    </row>
    <row r="108" spans="17:25" x14ac:dyDescent="0.3">
      <c r="Q108" s="36"/>
      <c r="R108" s="36"/>
      <c r="S108" s="36"/>
      <c r="T108" s="36"/>
      <c r="U108" s="36"/>
      <c r="V108" s="36"/>
      <c r="W108" s="36"/>
      <c r="X108" s="36"/>
      <c r="Y108" s="36"/>
    </row>
    <row r="109" spans="17:25" x14ac:dyDescent="0.3">
      <c r="Q109" s="36"/>
      <c r="R109" s="36"/>
      <c r="S109" s="36"/>
      <c r="T109" s="36"/>
      <c r="U109" s="36"/>
      <c r="V109" s="36"/>
      <c r="W109" s="36"/>
      <c r="X109" s="36"/>
      <c r="Y109" s="36"/>
    </row>
    <row r="110" spans="17:25" x14ac:dyDescent="0.3">
      <c r="Q110" s="36"/>
      <c r="R110" s="36"/>
      <c r="S110" s="36"/>
      <c r="T110" s="36"/>
      <c r="U110" s="36"/>
      <c r="V110" s="36"/>
      <c r="W110" s="36"/>
      <c r="X110" s="36"/>
      <c r="Y110" s="36"/>
    </row>
    <row r="111" spans="17:25" x14ac:dyDescent="0.3">
      <c r="Q111" s="36"/>
      <c r="R111" s="36"/>
      <c r="S111" s="36"/>
      <c r="T111" s="36"/>
      <c r="U111" s="36"/>
      <c r="V111" s="36"/>
      <c r="W111" s="36"/>
      <c r="X111" s="36"/>
      <c r="Y111" s="36"/>
    </row>
    <row r="112" spans="17:25" x14ac:dyDescent="0.3">
      <c r="Q112" s="36"/>
      <c r="R112" s="36"/>
      <c r="S112" s="36"/>
      <c r="T112" s="36"/>
      <c r="U112" s="36"/>
      <c r="V112" s="36"/>
      <c r="W112" s="36"/>
      <c r="X112" s="36"/>
      <c r="Y112" s="36"/>
    </row>
    <row r="113" spans="17:25" x14ac:dyDescent="0.3">
      <c r="Q113" s="36"/>
      <c r="R113" s="36"/>
      <c r="S113" s="36"/>
      <c r="T113" s="36"/>
      <c r="U113" s="36"/>
      <c r="V113" s="36"/>
      <c r="W113" s="36"/>
      <c r="X113" s="36"/>
      <c r="Y113" s="36"/>
    </row>
    <row r="114" spans="17:25" x14ac:dyDescent="0.3">
      <c r="Q114" s="36"/>
      <c r="R114" s="36"/>
      <c r="S114" s="36"/>
      <c r="T114" s="36"/>
      <c r="U114" s="36"/>
      <c r="V114" s="36"/>
      <c r="W114" s="36"/>
      <c r="X114" s="36"/>
      <c r="Y114" s="36"/>
    </row>
    <row r="115" spans="17:25" x14ac:dyDescent="0.3">
      <c r="Q115" s="36"/>
      <c r="R115" s="36"/>
      <c r="S115" s="36"/>
      <c r="T115" s="36"/>
      <c r="U115" s="36"/>
      <c r="V115" s="36"/>
      <c r="W115" s="36"/>
      <c r="X115" s="36"/>
      <c r="Y115" s="36"/>
    </row>
    <row r="116" spans="17:25" x14ac:dyDescent="0.3">
      <c r="Q116" s="36"/>
      <c r="R116" s="36"/>
      <c r="S116" s="36"/>
      <c r="T116" s="36"/>
      <c r="U116" s="36"/>
      <c r="V116" s="36"/>
      <c r="W116" s="36"/>
      <c r="X116" s="36"/>
      <c r="Y116" s="36"/>
    </row>
    <row r="117" spans="17:25" x14ac:dyDescent="0.3">
      <c r="Q117" s="36"/>
      <c r="R117" s="36"/>
      <c r="S117" s="36"/>
      <c r="T117" s="36"/>
      <c r="U117" s="36"/>
      <c r="V117" s="36"/>
      <c r="W117" s="36"/>
      <c r="X117" s="36"/>
      <c r="Y117" s="36"/>
    </row>
    <row r="118" spans="17:25" x14ac:dyDescent="0.3">
      <c r="Q118" s="36"/>
      <c r="R118" s="36"/>
      <c r="S118" s="36"/>
      <c r="T118" s="36"/>
      <c r="U118" s="36"/>
      <c r="V118" s="36"/>
      <c r="W118" s="36"/>
      <c r="X118" s="36"/>
      <c r="Y118" s="36"/>
    </row>
    <row r="119" spans="17:25" x14ac:dyDescent="0.3">
      <c r="Q119" s="36"/>
      <c r="R119" s="36"/>
      <c r="S119" s="36"/>
      <c r="T119" s="36"/>
      <c r="U119" s="36"/>
      <c r="V119" s="36"/>
      <c r="W119" s="36"/>
      <c r="X119" s="36"/>
      <c r="Y119" s="36"/>
    </row>
    <row r="120" spans="17:25" x14ac:dyDescent="0.3">
      <c r="Q120" s="36"/>
      <c r="R120" s="36"/>
      <c r="S120" s="36"/>
      <c r="T120" s="36"/>
      <c r="U120" s="36"/>
      <c r="V120" s="36"/>
      <c r="W120" s="36"/>
      <c r="X120" s="36"/>
      <c r="Y120" s="36"/>
    </row>
    <row r="121" spans="17:25" x14ac:dyDescent="0.3">
      <c r="Q121" s="36"/>
      <c r="R121" s="36"/>
      <c r="S121" s="36"/>
      <c r="T121" s="36"/>
      <c r="U121" s="36"/>
      <c r="V121" s="36"/>
      <c r="W121" s="36"/>
      <c r="X121" s="36"/>
      <c r="Y121" s="36"/>
    </row>
    <row r="122" spans="17:25" x14ac:dyDescent="0.3">
      <c r="Q122" s="36"/>
      <c r="R122" s="36"/>
      <c r="S122" s="36"/>
      <c r="T122" s="36"/>
      <c r="U122" s="36"/>
      <c r="V122" s="36"/>
      <c r="W122" s="36"/>
      <c r="X122" s="36"/>
      <c r="Y122" s="36"/>
    </row>
    <row r="123" spans="17:25" x14ac:dyDescent="0.3">
      <c r="Q123" s="36"/>
      <c r="R123" s="36"/>
      <c r="S123" s="36"/>
      <c r="T123" s="36"/>
      <c r="U123" s="36"/>
      <c r="V123" s="36"/>
      <c r="W123" s="36"/>
      <c r="X123" s="36"/>
      <c r="Y123" s="36"/>
    </row>
    <row r="124" spans="17:25" x14ac:dyDescent="0.3">
      <c r="Q124" s="36"/>
      <c r="R124" s="36"/>
      <c r="S124" s="36"/>
      <c r="T124" s="36"/>
      <c r="U124" s="36"/>
      <c r="V124" s="36"/>
      <c r="W124" s="36"/>
      <c r="X124" s="36"/>
      <c r="Y124" s="36"/>
    </row>
    <row r="125" spans="17:25" x14ac:dyDescent="0.3">
      <c r="Q125" s="36"/>
      <c r="R125" s="36"/>
      <c r="S125" s="36"/>
      <c r="T125" s="36"/>
      <c r="U125" s="36"/>
      <c r="V125" s="36"/>
      <c r="W125" s="36"/>
      <c r="X125" s="36"/>
      <c r="Y125" s="36"/>
    </row>
    <row r="126" spans="17:25" x14ac:dyDescent="0.3">
      <c r="Q126" s="36"/>
      <c r="R126" s="36"/>
      <c r="S126" s="36"/>
      <c r="T126" s="36"/>
      <c r="U126" s="36"/>
      <c r="V126" s="36"/>
      <c r="W126" s="36"/>
      <c r="X126" s="36"/>
      <c r="Y126" s="36"/>
    </row>
    <row r="127" spans="17:25" x14ac:dyDescent="0.3">
      <c r="Q127" s="36"/>
      <c r="R127" s="36"/>
      <c r="S127" s="36"/>
      <c r="T127" s="36"/>
      <c r="U127" s="36"/>
      <c r="V127" s="36"/>
      <c r="W127" s="36"/>
      <c r="X127" s="36"/>
      <c r="Y127" s="36"/>
    </row>
    <row r="128" spans="17:25" x14ac:dyDescent="0.3">
      <c r="Q128" s="36"/>
      <c r="R128" s="36"/>
      <c r="S128" s="36"/>
      <c r="T128" s="36"/>
      <c r="U128" s="36"/>
      <c r="V128" s="36"/>
      <c r="W128" s="36"/>
      <c r="X128" s="36"/>
      <c r="Y128" s="36"/>
    </row>
    <row r="129" spans="17:25" x14ac:dyDescent="0.3">
      <c r="Q129" s="36"/>
      <c r="R129" s="36"/>
      <c r="S129" s="36"/>
      <c r="T129" s="36"/>
      <c r="U129" s="36"/>
      <c r="V129" s="36"/>
      <c r="W129" s="36"/>
      <c r="X129" s="36"/>
      <c r="Y129" s="36"/>
    </row>
    <row r="130" spans="17:25" x14ac:dyDescent="0.3">
      <c r="Q130" s="36"/>
      <c r="R130" s="36"/>
      <c r="S130" s="36"/>
      <c r="T130" s="36"/>
      <c r="U130" s="36"/>
      <c r="V130" s="36"/>
      <c r="W130" s="36"/>
      <c r="X130" s="36"/>
      <c r="Y130" s="36"/>
    </row>
    <row r="131" spans="17:25" x14ac:dyDescent="0.3">
      <c r="Q131" s="36"/>
      <c r="R131" s="36"/>
      <c r="S131" s="36"/>
      <c r="T131" s="36"/>
      <c r="U131" s="36"/>
      <c r="V131" s="36"/>
      <c r="W131" s="36"/>
      <c r="X131" s="36"/>
      <c r="Y131" s="36"/>
    </row>
    <row r="132" spans="17:25" x14ac:dyDescent="0.3">
      <c r="Q132" s="36"/>
      <c r="R132" s="36"/>
      <c r="S132" s="36"/>
      <c r="T132" s="36"/>
      <c r="U132" s="36"/>
      <c r="V132" s="36"/>
      <c r="W132" s="36"/>
      <c r="X132" s="36"/>
      <c r="Y132" s="36"/>
    </row>
    <row r="133" spans="17:25" x14ac:dyDescent="0.3">
      <c r="Q133" s="36"/>
      <c r="R133" s="36"/>
      <c r="S133" s="36"/>
      <c r="T133" s="36"/>
      <c r="U133" s="36"/>
      <c r="V133" s="36"/>
      <c r="W133" s="36"/>
      <c r="X133" s="36"/>
      <c r="Y133" s="36"/>
    </row>
    <row r="134" spans="17:25" x14ac:dyDescent="0.3">
      <c r="Q134" s="36"/>
      <c r="R134" s="36"/>
      <c r="S134" s="36"/>
      <c r="T134" s="36"/>
      <c r="U134" s="36"/>
      <c r="V134" s="36"/>
      <c r="W134" s="36"/>
      <c r="X134" s="36"/>
      <c r="Y134" s="36"/>
    </row>
    <row r="135" spans="17:25" x14ac:dyDescent="0.3">
      <c r="Q135" s="36"/>
      <c r="R135" s="36"/>
      <c r="S135" s="36"/>
      <c r="T135" s="36"/>
      <c r="U135" s="36"/>
      <c r="V135" s="36"/>
      <c r="W135" s="36"/>
      <c r="X135" s="36"/>
      <c r="Y135" s="36"/>
    </row>
    <row r="136" spans="17:25" x14ac:dyDescent="0.3">
      <c r="Q136" s="36"/>
      <c r="R136" s="36"/>
      <c r="S136" s="36"/>
      <c r="T136" s="36"/>
      <c r="U136" s="36"/>
      <c r="V136" s="36"/>
      <c r="W136" s="36"/>
      <c r="X136" s="36"/>
      <c r="Y136" s="36"/>
    </row>
    <row r="137" spans="17:25" x14ac:dyDescent="0.3">
      <c r="Q137" s="36"/>
      <c r="R137" s="36"/>
      <c r="S137" s="36"/>
      <c r="T137" s="36"/>
      <c r="U137" s="36"/>
      <c r="V137" s="36"/>
      <c r="W137" s="36"/>
      <c r="X137" s="36"/>
      <c r="Y137" s="36"/>
    </row>
    <row r="138" spans="17:25" x14ac:dyDescent="0.3">
      <c r="Q138" s="36"/>
      <c r="R138" s="36"/>
      <c r="S138" s="36"/>
      <c r="T138" s="36"/>
      <c r="U138" s="36"/>
      <c r="V138" s="36"/>
      <c r="W138" s="36"/>
      <c r="X138" s="36"/>
      <c r="Y138" s="36"/>
    </row>
    <row r="139" spans="17:25" x14ac:dyDescent="0.3">
      <c r="Q139" s="36"/>
      <c r="R139" s="36"/>
      <c r="S139" s="36"/>
      <c r="T139" s="36"/>
      <c r="U139" s="36"/>
      <c r="V139" s="36"/>
      <c r="W139" s="36"/>
      <c r="X139" s="36"/>
      <c r="Y139" s="36"/>
    </row>
    <row r="140" spans="17:25" x14ac:dyDescent="0.3">
      <c r="Q140" s="36"/>
      <c r="R140" s="36"/>
      <c r="S140" s="36"/>
      <c r="T140" s="36"/>
      <c r="U140" s="36"/>
      <c r="V140" s="36"/>
      <c r="W140" s="36"/>
      <c r="X140" s="36"/>
      <c r="Y140" s="36"/>
    </row>
    <row r="141" spans="17:25" x14ac:dyDescent="0.3">
      <c r="Q141" s="36"/>
      <c r="R141" s="36"/>
      <c r="S141" s="36"/>
      <c r="T141" s="36"/>
      <c r="U141" s="36"/>
      <c r="V141" s="36"/>
      <c r="W141" s="36"/>
      <c r="X141" s="36"/>
      <c r="Y141" s="36"/>
    </row>
    <row r="142" spans="17:25" x14ac:dyDescent="0.3">
      <c r="Q142" s="36"/>
      <c r="R142" s="36"/>
      <c r="S142" s="36"/>
      <c r="T142" s="36"/>
      <c r="U142" s="36"/>
      <c r="V142" s="36"/>
      <c r="W142" s="36"/>
      <c r="X142" s="36"/>
      <c r="Y142" s="36"/>
    </row>
    <row r="143" spans="17:25" x14ac:dyDescent="0.3">
      <c r="Q143" s="36"/>
      <c r="R143" s="36"/>
      <c r="S143" s="36"/>
      <c r="T143" s="36"/>
      <c r="U143" s="36"/>
      <c r="V143" s="36"/>
      <c r="W143" s="36"/>
      <c r="X143" s="36"/>
      <c r="Y143" s="36"/>
    </row>
    <row r="144" spans="17:25" x14ac:dyDescent="0.3">
      <c r="Q144" s="36"/>
      <c r="R144" s="36"/>
      <c r="S144" s="36"/>
      <c r="T144" s="36"/>
      <c r="U144" s="36"/>
      <c r="V144" s="36"/>
      <c r="W144" s="36"/>
      <c r="X144" s="36"/>
      <c r="Y144" s="36"/>
    </row>
    <row r="145" spans="17:25" x14ac:dyDescent="0.3">
      <c r="Q145" s="36"/>
      <c r="R145" s="36"/>
      <c r="S145" s="36"/>
      <c r="T145" s="36"/>
      <c r="U145" s="36"/>
      <c r="V145" s="36"/>
      <c r="W145" s="36"/>
      <c r="X145" s="36"/>
      <c r="Y145" s="36"/>
    </row>
    <row r="146" spans="17:25" x14ac:dyDescent="0.3">
      <c r="Q146" s="36"/>
      <c r="R146" s="36"/>
      <c r="S146" s="36"/>
      <c r="T146" s="36"/>
      <c r="U146" s="36"/>
      <c r="V146" s="36"/>
      <c r="W146" s="36"/>
      <c r="X146" s="36"/>
      <c r="Y146" s="36"/>
    </row>
    <row r="147" spans="17:25" x14ac:dyDescent="0.3">
      <c r="Q147" s="36"/>
      <c r="R147" s="36"/>
      <c r="S147" s="36"/>
      <c r="T147" s="36"/>
      <c r="U147" s="36"/>
      <c r="V147" s="36"/>
      <c r="W147" s="36"/>
      <c r="X147" s="36"/>
      <c r="Y147" s="36"/>
    </row>
    <row r="148" spans="17:25" x14ac:dyDescent="0.3">
      <c r="Q148" s="36"/>
      <c r="R148" s="36"/>
      <c r="S148" s="36"/>
      <c r="T148" s="36"/>
      <c r="U148" s="36"/>
      <c r="V148" s="36"/>
      <c r="W148" s="36"/>
      <c r="X148" s="36"/>
      <c r="Y148" s="36"/>
    </row>
    <row r="149" spans="17:25" x14ac:dyDescent="0.3">
      <c r="Q149" s="36"/>
      <c r="R149" s="36"/>
      <c r="S149" s="36"/>
      <c r="T149" s="36"/>
      <c r="U149" s="36"/>
      <c r="V149" s="36"/>
      <c r="W149" s="36"/>
      <c r="X149" s="36"/>
      <c r="Y149" s="36"/>
    </row>
    <row r="150" spans="17:25" x14ac:dyDescent="0.3">
      <c r="Q150" s="36"/>
      <c r="R150" s="36"/>
      <c r="S150" s="36"/>
      <c r="T150" s="36"/>
      <c r="U150" s="36"/>
      <c r="V150" s="36"/>
      <c r="W150" s="36"/>
      <c r="X150" s="36"/>
      <c r="Y150" s="36"/>
    </row>
    <row r="151" spans="17:25" x14ac:dyDescent="0.3">
      <c r="Q151" s="36"/>
      <c r="R151" s="36"/>
      <c r="S151" s="36"/>
      <c r="T151" s="36"/>
      <c r="U151" s="36"/>
      <c r="V151" s="36"/>
      <c r="W151" s="36"/>
      <c r="X151" s="36"/>
      <c r="Y151" s="36"/>
    </row>
    <row r="152" spans="17:25" x14ac:dyDescent="0.3">
      <c r="Q152" s="36"/>
      <c r="R152" s="36"/>
      <c r="S152" s="36"/>
      <c r="T152" s="36"/>
      <c r="U152" s="36"/>
      <c r="V152" s="36"/>
      <c r="W152" s="36"/>
      <c r="X152" s="36"/>
      <c r="Y152" s="36"/>
    </row>
    <row r="153" spans="17:25" x14ac:dyDescent="0.3">
      <c r="Q153" s="36"/>
      <c r="R153" s="36"/>
      <c r="S153" s="36"/>
      <c r="T153" s="36"/>
      <c r="U153" s="36"/>
      <c r="V153" s="36"/>
      <c r="W153" s="36"/>
      <c r="X153" s="36"/>
      <c r="Y153" s="36"/>
    </row>
    <row r="154" spans="17:25" x14ac:dyDescent="0.3">
      <c r="Q154" s="36"/>
      <c r="R154" s="36"/>
      <c r="S154" s="36"/>
      <c r="T154" s="36"/>
      <c r="U154" s="36"/>
      <c r="V154" s="36"/>
      <c r="W154" s="36"/>
      <c r="X154" s="36"/>
      <c r="Y154" s="36"/>
    </row>
    <row r="155" spans="17:25" x14ac:dyDescent="0.3">
      <c r="Q155" s="36"/>
      <c r="R155" s="36"/>
      <c r="S155" s="36"/>
      <c r="T155" s="36"/>
      <c r="U155" s="36"/>
      <c r="V155" s="36"/>
      <c r="W155" s="36"/>
      <c r="X155" s="36"/>
      <c r="Y155" s="36"/>
    </row>
    <row r="156" spans="17:25" x14ac:dyDescent="0.3">
      <c r="Q156" s="36"/>
      <c r="R156" s="36"/>
      <c r="S156" s="36"/>
      <c r="T156" s="36"/>
      <c r="U156" s="36"/>
      <c r="V156" s="36"/>
      <c r="W156" s="36"/>
      <c r="X156" s="36"/>
      <c r="Y156" s="36"/>
    </row>
    <row r="157" spans="17:25" x14ac:dyDescent="0.3">
      <c r="Q157" s="36"/>
      <c r="R157" s="36"/>
      <c r="S157" s="36"/>
      <c r="T157" s="36"/>
      <c r="U157" s="36"/>
      <c r="V157" s="36"/>
      <c r="W157" s="36"/>
      <c r="X157" s="36"/>
      <c r="Y157" s="36"/>
    </row>
    <row r="158" spans="17:25" x14ac:dyDescent="0.3">
      <c r="Q158" s="36"/>
      <c r="R158" s="36"/>
      <c r="S158" s="36"/>
      <c r="T158" s="36"/>
      <c r="U158" s="36"/>
      <c r="V158" s="36"/>
      <c r="W158" s="36"/>
      <c r="X158" s="36"/>
      <c r="Y158" s="36"/>
    </row>
    <row r="159" spans="17:25" x14ac:dyDescent="0.3">
      <c r="Q159" s="36"/>
      <c r="R159" s="36"/>
      <c r="S159" s="36"/>
      <c r="T159" s="36"/>
      <c r="U159" s="36"/>
      <c r="V159" s="36"/>
      <c r="W159" s="36"/>
      <c r="X159" s="36"/>
      <c r="Y159" s="36"/>
    </row>
    <row r="160" spans="17:25" x14ac:dyDescent="0.3">
      <c r="Q160" s="36"/>
      <c r="R160" s="36"/>
      <c r="S160" s="36"/>
      <c r="T160" s="36"/>
      <c r="U160" s="36"/>
      <c r="V160" s="36"/>
      <c r="W160" s="36"/>
      <c r="X160" s="36"/>
      <c r="Y160" s="36"/>
    </row>
    <row r="161" spans="17:25" x14ac:dyDescent="0.3">
      <c r="Q161" s="36"/>
      <c r="R161" s="36"/>
      <c r="S161" s="36"/>
      <c r="T161" s="36"/>
      <c r="U161" s="36"/>
      <c r="V161" s="36"/>
      <c r="W161" s="36"/>
      <c r="X161" s="36"/>
      <c r="Y161" s="36"/>
    </row>
    <row r="162" spans="17:25" x14ac:dyDescent="0.3">
      <c r="Q162" s="36"/>
      <c r="R162" s="36"/>
      <c r="S162" s="36"/>
      <c r="T162" s="36"/>
      <c r="U162" s="36"/>
      <c r="V162" s="36"/>
      <c r="W162" s="36"/>
      <c r="X162" s="36"/>
      <c r="Y162" s="36"/>
    </row>
    <row r="163" spans="17:25" x14ac:dyDescent="0.3">
      <c r="Q163" s="36"/>
      <c r="R163" s="36"/>
      <c r="S163" s="36"/>
      <c r="T163" s="36"/>
      <c r="U163" s="36"/>
      <c r="V163" s="36"/>
      <c r="W163" s="36"/>
      <c r="X163" s="36"/>
      <c r="Y163" s="36"/>
    </row>
    <row r="164" spans="17:25" x14ac:dyDescent="0.3">
      <c r="Q164" s="36"/>
      <c r="R164" s="36"/>
      <c r="S164" s="36"/>
      <c r="T164" s="36"/>
      <c r="U164" s="36"/>
      <c r="V164" s="36"/>
      <c r="W164" s="36"/>
      <c r="X164" s="36"/>
      <c r="Y164" s="36"/>
    </row>
    <row r="165" spans="17:25" x14ac:dyDescent="0.3">
      <c r="Q165" s="36"/>
      <c r="R165" s="36"/>
      <c r="S165" s="36"/>
      <c r="T165" s="36"/>
      <c r="U165" s="36"/>
      <c r="V165" s="36"/>
      <c r="W165" s="36"/>
      <c r="X165" s="36"/>
      <c r="Y165" s="36"/>
    </row>
  </sheetData>
  <mergeCells count="223">
    <mergeCell ref="Q88:U88"/>
    <mergeCell ref="J77:J78"/>
    <mergeCell ref="V77:V84"/>
    <mergeCell ref="W77:W84"/>
    <mergeCell ref="X77:X84"/>
    <mergeCell ref="Y77:Y84"/>
    <mergeCell ref="G79:G80"/>
    <mergeCell ref="H79:H80"/>
    <mergeCell ref="J79:J80"/>
    <mergeCell ref="G81:G82"/>
    <mergeCell ref="H81:H82"/>
    <mergeCell ref="V75:V76"/>
    <mergeCell ref="W75:W76"/>
    <mergeCell ref="X75:X76"/>
    <mergeCell ref="Y75:Y76"/>
    <mergeCell ref="Y71:Y74"/>
    <mergeCell ref="G73:G74"/>
    <mergeCell ref="H73:H74"/>
    <mergeCell ref="J73:J74"/>
    <mergeCell ref="V71:V74"/>
    <mergeCell ref="W71:W74"/>
    <mergeCell ref="X71:X74"/>
    <mergeCell ref="C75:C84"/>
    <mergeCell ref="D75:D76"/>
    <mergeCell ref="E75:E76"/>
    <mergeCell ref="F75:F76"/>
    <mergeCell ref="G75:G76"/>
    <mergeCell ref="H75:H76"/>
    <mergeCell ref="H71:H72"/>
    <mergeCell ref="I71:I74"/>
    <mergeCell ref="J71:J72"/>
    <mergeCell ref="I75:I76"/>
    <mergeCell ref="J75:J76"/>
    <mergeCell ref="D77:D84"/>
    <mergeCell ref="E77:E84"/>
    <mergeCell ref="F77:F84"/>
    <mergeCell ref="G77:G78"/>
    <mergeCell ref="H77:H78"/>
    <mergeCell ref="I77:I84"/>
    <mergeCell ref="J81:J82"/>
    <mergeCell ref="G83:G84"/>
    <mergeCell ref="H83:H84"/>
    <mergeCell ref="J83:J84"/>
    <mergeCell ref="I67:I70"/>
    <mergeCell ref="J67:J68"/>
    <mergeCell ref="V67:V70"/>
    <mergeCell ref="W67:W70"/>
    <mergeCell ref="X67:X70"/>
    <mergeCell ref="Y67:Y70"/>
    <mergeCell ref="J69:J70"/>
    <mergeCell ref="C67:C74"/>
    <mergeCell ref="D67:D70"/>
    <mergeCell ref="E67:E70"/>
    <mergeCell ref="F67:F70"/>
    <mergeCell ref="G67:G70"/>
    <mergeCell ref="H67:H70"/>
    <mergeCell ref="D71:D74"/>
    <mergeCell ref="E71:E74"/>
    <mergeCell ref="F71:F74"/>
    <mergeCell ref="G71:G72"/>
    <mergeCell ref="I59:I60"/>
    <mergeCell ref="G63:G64"/>
    <mergeCell ref="H63:H64"/>
    <mergeCell ref="J63:J64"/>
    <mergeCell ref="G65:G66"/>
    <mergeCell ref="H65:H66"/>
    <mergeCell ref="J65:J66"/>
    <mergeCell ref="I61:I66"/>
    <mergeCell ref="J61:J62"/>
    <mergeCell ref="D61:D66"/>
    <mergeCell ref="E61:E66"/>
    <mergeCell ref="F61:F66"/>
    <mergeCell ref="G61:G62"/>
    <mergeCell ref="H61:H62"/>
    <mergeCell ref="D59:D60"/>
    <mergeCell ref="E59:E60"/>
    <mergeCell ref="F59:F60"/>
    <mergeCell ref="G59:G60"/>
    <mergeCell ref="H59:H60"/>
    <mergeCell ref="Y47:Y52"/>
    <mergeCell ref="W61:W66"/>
    <mergeCell ref="X61:X66"/>
    <mergeCell ref="Y61:Y66"/>
    <mergeCell ref="J59:J60"/>
    <mergeCell ref="V59:V60"/>
    <mergeCell ref="W59:W60"/>
    <mergeCell ref="X59:X60"/>
    <mergeCell ref="Y59:Y60"/>
    <mergeCell ref="V61:V66"/>
    <mergeCell ref="J47:J48"/>
    <mergeCell ref="V47:V52"/>
    <mergeCell ref="W47:W52"/>
    <mergeCell ref="X47:X52"/>
    <mergeCell ref="G53:G58"/>
    <mergeCell ref="H53:H58"/>
    <mergeCell ref="I53:I58"/>
    <mergeCell ref="J53:J54"/>
    <mergeCell ref="V53:V58"/>
    <mergeCell ref="W53:W58"/>
    <mergeCell ref="X53:X58"/>
    <mergeCell ref="Y53:Y58"/>
    <mergeCell ref="J55:J56"/>
    <mergeCell ref="J57:J58"/>
    <mergeCell ref="Z41:Z42"/>
    <mergeCell ref="J43:J44"/>
    <mergeCell ref="Z43:Z44"/>
    <mergeCell ref="J45:J46"/>
    <mergeCell ref="Z45:Z46"/>
    <mergeCell ref="X41:X46"/>
    <mergeCell ref="Y41:Y46"/>
    <mergeCell ref="V33:V40"/>
    <mergeCell ref="W33:W40"/>
    <mergeCell ref="X33:X40"/>
    <mergeCell ref="Y33:Y40"/>
    <mergeCell ref="J35:J36"/>
    <mergeCell ref="J37:J38"/>
    <mergeCell ref="J39:J40"/>
    <mergeCell ref="C47:C66"/>
    <mergeCell ref="D47:D52"/>
    <mergeCell ref="E47:E52"/>
    <mergeCell ref="F47:F52"/>
    <mergeCell ref="G47:G52"/>
    <mergeCell ref="I41:I46"/>
    <mergeCell ref="J41:J42"/>
    <mergeCell ref="V41:V46"/>
    <mergeCell ref="W41:W46"/>
    <mergeCell ref="C41:C46"/>
    <mergeCell ref="D41:D46"/>
    <mergeCell ref="E41:E46"/>
    <mergeCell ref="F41:F46"/>
    <mergeCell ref="G41:G46"/>
    <mergeCell ref="H41:H46"/>
    <mergeCell ref="H47:H48"/>
    <mergeCell ref="I47:I52"/>
    <mergeCell ref="H49:H50"/>
    <mergeCell ref="J49:J50"/>
    <mergeCell ref="H51:H52"/>
    <mergeCell ref="J51:J52"/>
    <mergeCell ref="D53:D58"/>
    <mergeCell ref="E53:E58"/>
    <mergeCell ref="F53:F58"/>
    <mergeCell ref="C33:C40"/>
    <mergeCell ref="D33:D40"/>
    <mergeCell ref="E33:E40"/>
    <mergeCell ref="F33:F40"/>
    <mergeCell ref="G33:G40"/>
    <mergeCell ref="H33:H34"/>
    <mergeCell ref="H35:H38"/>
    <mergeCell ref="H39:H40"/>
    <mergeCell ref="J29:J30"/>
    <mergeCell ref="I33:I40"/>
    <mergeCell ref="J33:J34"/>
    <mergeCell ref="V29:V32"/>
    <mergeCell ref="W29:W32"/>
    <mergeCell ref="X29:X32"/>
    <mergeCell ref="Y29:Y32"/>
    <mergeCell ref="J31:J32"/>
    <mergeCell ref="D29:D32"/>
    <mergeCell ref="E29:E32"/>
    <mergeCell ref="F29:F32"/>
    <mergeCell ref="G29:G32"/>
    <mergeCell ref="H29:H32"/>
    <mergeCell ref="I29:I32"/>
    <mergeCell ref="J23:J24"/>
    <mergeCell ref="V23:V28"/>
    <mergeCell ref="W23:W28"/>
    <mergeCell ref="X23:X28"/>
    <mergeCell ref="Y23:Y28"/>
    <mergeCell ref="J25:J26"/>
    <mergeCell ref="J27:J28"/>
    <mergeCell ref="D23:D28"/>
    <mergeCell ref="E23:E28"/>
    <mergeCell ref="F23:F28"/>
    <mergeCell ref="G23:G28"/>
    <mergeCell ref="H23:H28"/>
    <mergeCell ref="I23:I28"/>
    <mergeCell ref="AA3:AA16"/>
    <mergeCell ref="J17:J18"/>
    <mergeCell ref="V17:V22"/>
    <mergeCell ref="W17:W22"/>
    <mergeCell ref="X17:X22"/>
    <mergeCell ref="Y17:Y22"/>
    <mergeCell ref="J19:J20"/>
    <mergeCell ref="J21:J22"/>
    <mergeCell ref="D17:D22"/>
    <mergeCell ref="E17:E22"/>
    <mergeCell ref="F17:F22"/>
    <mergeCell ref="G17:G22"/>
    <mergeCell ref="H17:H22"/>
    <mergeCell ref="I17:I22"/>
    <mergeCell ref="J11:J12"/>
    <mergeCell ref="G13:G14"/>
    <mergeCell ref="H13:H14"/>
    <mergeCell ref="J13:J14"/>
    <mergeCell ref="G15:G16"/>
    <mergeCell ref="H15:H16"/>
    <mergeCell ref="J15:J16"/>
    <mergeCell ref="Y3:Y16"/>
    <mergeCell ref="Z3:Z16"/>
    <mergeCell ref="B1:C1"/>
    <mergeCell ref="E1:AB1"/>
    <mergeCell ref="K2:L2"/>
    <mergeCell ref="A3:A84"/>
    <mergeCell ref="B3:B84"/>
    <mergeCell ref="C3:C32"/>
    <mergeCell ref="D3:D16"/>
    <mergeCell ref="E3:E16"/>
    <mergeCell ref="F3:F16"/>
    <mergeCell ref="G3:G12"/>
    <mergeCell ref="AB3:AB84"/>
    <mergeCell ref="H5:H6"/>
    <mergeCell ref="J5:J6"/>
    <mergeCell ref="H7:H8"/>
    <mergeCell ref="J7:J8"/>
    <mergeCell ref="H9:H10"/>
    <mergeCell ref="J9:J10"/>
    <mergeCell ref="H3:H4"/>
    <mergeCell ref="I3:I16"/>
    <mergeCell ref="J3:J4"/>
    <mergeCell ref="V3:V16"/>
    <mergeCell ref="W3:W16"/>
    <mergeCell ref="X3:X16"/>
    <mergeCell ref="H11:H12"/>
  </mergeCells>
  <conditionalFormatting sqref="Q90:T90">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97AB-6364-419D-8368-CA910E29F8DB}">
  <sheetPr>
    <tabColor theme="0"/>
  </sheetPr>
  <dimension ref="A1:BQ205"/>
  <sheetViews>
    <sheetView zoomScale="70" zoomScaleNormal="70" workbookViewId="0">
      <pane xSplit="6" ySplit="2" topLeftCell="G185" activePane="bottomRight" state="frozen"/>
      <selection pane="topRight" activeCell="G1" sqref="G1"/>
      <selection pane="bottomLeft" activeCell="A3" sqref="A3"/>
      <selection pane="bottomRight" activeCell="I189" sqref="I189"/>
    </sheetView>
  </sheetViews>
  <sheetFormatPr baseColWidth="10" defaultColWidth="27.140625" defaultRowHeight="15.75" outlineLevelCol="1" x14ac:dyDescent="0.25"/>
  <cols>
    <col min="1" max="1" width="27.140625" style="382" customWidth="1"/>
    <col min="2" max="2" width="18.28515625" style="8" customWidth="1" outlineLevel="1"/>
    <col min="3" max="3" width="25.28515625" style="8" customWidth="1" outlineLevel="1"/>
    <col min="4" max="4" width="28.5703125" style="8" customWidth="1" outlineLevel="1"/>
    <col min="5" max="5" width="28.28515625" style="383" customWidth="1"/>
    <col min="6" max="6" width="10.7109375" style="383" customWidth="1"/>
    <col min="7" max="7" width="23" style="9" customWidth="1"/>
    <col min="8" max="8" width="28.7109375" style="9" customWidth="1"/>
    <col min="9" max="9" width="12.28515625" style="384" customWidth="1" outlineLevel="1"/>
    <col min="10" max="10" width="50" style="10" customWidth="1"/>
    <col min="11" max="12" width="10.7109375" style="9" customWidth="1"/>
    <col min="13" max="25" width="10.7109375" style="8" customWidth="1"/>
    <col min="26" max="26" width="27.140625" style="191"/>
    <col min="27" max="27" width="27.140625" style="376"/>
    <col min="28" max="28" width="27.140625" style="191"/>
    <col min="29" max="43" width="27.140625" style="13"/>
    <col min="44" max="16384" width="27.140625" style="7"/>
  </cols>
  <sheetData>
    <row r="1" spans="1:43" s="228" customFormat="1" ht="36" customHeight="1" x14ac:dyDescent="0.25">
      <c r="A1" s="19" t="s">
        <v>0</v>
      </c>
      <c r="B1" s="543" t="s">
        <v>1</v>
      </c>
      <c r="C1" s="543"/>
      <c r="D1" s="19" t="s">
        <v>25</v>
      </c>
      <c r="E1" s="899"/>
      <c r="F1" s="899"/>
      <c r="G1" s="899"/>
      <c r="H1" s="899"/>
      <c r="I1" s="899"/>
      <c r="J1" s="899"/>
      <c r="K1" s="899"/>
      <c r="L1" s="899"/>
      <c r="M1" s="899"/>
      <c r="N1" s="899"/>
      <c r="O1" s="899"/>
      <c r="P1" s="899"/>
      <c r="Q1" s="899"/>
      <c r="R1" s="899"/>
      <c r="S1" s="899"/>
      <c r="T1" s="899"/>
      <c r="U1" s="899"/>
      <c r="V1" s="899"/>
      <c r="W1" s="899"/>
      <c r="X1" s="899"/>
      <c r="Y1" s="899"/>
      <c r="Z1" s="899"/>
      <c r="AA1" s="899"/>
      <c r="AB1" s="899"/>
      <c r="AC1" s="227"/>
      <c r="AD1" s="227"/>
      <c r="AE1" s="227"/>
      <c r="AF1" s="227"/>
      <c r="AG1" s="227"/>
      <c r="AH1" s="227"/>
      <c r="AI1" s="227"/>
      <c r="AJ1" s="227"/>
      <c r="AK1" s="227"/>
      <c r="AL1" s="227"/>
      <c r="AM1" s="227"/>
      <c r="AN1" s="227"/>
      <c r="AO1" s="227"/>
      <c r="AP1" s="227"/>
      <c r="AQ1" s="227"/>
    </row>
    <row r="2" spans="1:43" ht="55.9" customHeight="1" x14ac:dyDescent="0.2">
      <c r="A2" s="345" t="s">
        <v>2</v>
      </c>
      <c r="B2" s="346" t="s">
        <v>3</v>
      </c>
      <c r="C2" s="346" t="s">
        <v>144</v>
      </c>
      <c r="D2" s="347" t="s">
        <v>4</v>
      </c>
      <c r="E2" s="348" t="s">
        <v>5</v>
      </c>
      <c r="F2" s="16" t="s">
        <v>145</v>
      </c>
      <c r="G2" s="349" t="s">
        <v>7</v>
      </c>
      <c r="H2" s="349" t="s">
        <v>8</v>
      </c>
      <c r="I2" s="350" t="s">
        <v>9</v>
      </c>
      <c r="J2" s="349" t="s">
        <v>10</v>
      </c>
      <c r="K2" s="1144" t="s">
        <v>11</v>
      </c>
      <c r="L2" s="1144"/>
      <c r="M2" s="351">
        <v>45352</v>
      </c>
      <c r="N2" s="351">
        <v>45444</v>
      </c>
      <c r="O2" s="351">
        <v>45536</v>
      </c>
      <c r="P2" s="351">
        <v>45627</v>
      </c>
      <c r="Q2" s="49" t="s">
        <v>12</v>
      </c>
      <c r="R2" s="49" t="s">
        <v>13</v>
      </c>
      <c r="S2" s="49" t="s">
        <v>14</v>
      </c>
      <c r="T2" s="49" t="s">
        <v>15</v>
      </c>
      <c r="U2" s="49" t="s">
        <v>16</v>
      </c>
      <c r="V2" s="49" t="s">
        <v>17</v>
      </c>
      <c r="W2" s="49" t="s">
        <v>18</v>
      </c>
      <c r="X2" s="49" t="s">
        <v>19</v>
      </c>
      <c r="Y2" s="49" t="s">
        <v>20</v>
      </c>
      <c r="Z2" s="31" t="s">
        <v>28</v>
      </c>
      <c r="AA2" s="35" t="s">
        <v>21</v>
      </c>
      <c r="AB2" s="31" t="s">
        <v>22</v>
      </c>
    </row>
    <row r="3" spans="1:43" ht="35.450000000000003" customHeight="1" x14ac:dyDescent="0.2">
      <c r="A3" s="1145" t="s">
        <v>916</v>
      </c>
      <c r="B3" s="1146" t="s">
        <v>917</v>
      </c>
      <c r="C3" s="1149" t="s">
        <v>918</v>
      </c>
      <c r="D3" s="1150" t="s">
        <v>919</v>
      </c>
      <c r="E3" s="628" t="s">
        <v>920</v>
      </c>
      <c r="F3" s="1152">
        <v>118</v>
      </c>
      <c r="G3" s="715" t="s">
        <v>921</v>
      </c>
      <c r="H3" s="589" t="s">
        <v>922</v>
      </c>
      <c r="I3" s="1161">
        <f>+MAX(V3:Y12)</f>
        <v>0.94977554179566559</v>
      </c>
      <c r="J3" s="909" t="s">
        <v>923</v>
      </c>
      <c r="K3" s="352">
        <v>0.15</v>
      </c>
      <c r="L3" s="25" t="s">
        <v>23</v>
      </c>
      <c r="M3" s="211">
        <v>0.1</v>
      </c>
      <c r="N3" s="211">
        <v>0.4</v>
      </c>
      <c r="O3" s="211">
        <v>0.7</v>
      </c>
      <c r="P3" s="212">
        <v>1</v>
      </c>
      <c r="Q3" s="6">
        <f t="shared" ref="Q3:Q8" si="0">+SUM(M3:M3)*K3</f>
        <v>1.4999999999999999E-2</v>
      </c>
      <c r="R3" s="6">
        <f>+SUM(N3:N3)*K3</f>
        <v>0.06</v>
      </c>
      <c r="S3" s="6">
        <f t="shared" ref="S3:S66" si="1">+SUM(O3:O3)*K3</f>
        <v>0.105</v>
      </c>
      <c r="T3" s="6">
        <f>+SUM(P3:P3)*K3</f>
        <v>0.15</v>
      </c>
      <c r="U3" s="50">
        <f>+MAX(Q3:T3)</f>
        <v>0.15</v>
      </c>
      <c r="V3" s="579">
        <f>+Q4+Q10+Q12+Q6+Q8</f>
        <v>0.12884831460674159</v>
      </c>
      <c r="W3" s="579">
        <f>+R4+R10+R12+R6+R8</f>
        <v>0.19398000000000001</v>
      </c>
      <c r="X3" s="579">
        <f>+S4+S10+S12+S6+S8</f>
        <v>0.61466292134831457</v>
      </c>
      <c r="Y3" s="579">
        <f>+T4+T10+T12+T6+T8</f>
        <v>0.94977554179566559</v>
      </c>
      <c r="Z3" s="1153" t="s">
        <v>152</v>
      </c>
      <c r="AA3" s="1156" t="s">
        <v>924</v>
      </c>
      <c r="AB3" s="1153" t="s">
        <v>925</v>
      </c>
    </row>
    <row r="4" spans="1:43" ht="28.9" customHeight="1" x14ac:dyDescent="0.2">
      <c r="A4" s="1145"/>
      <c r="B4" s="1147"/>
      <c r="C4" s="1149"/>
      <c r="D4" s="1150"/>
      <c r="E4" s="629"/>
      <c r="F4" s="717"/>
      <c r="G4" s="715"/>
      <c r="H4" s="589"/>
      <c r="I4" s="1161"/>
      <c r="J4" s="909"/>
      <c r="K4" s="356">
        <v>0.15</v>
      </c>
      <c r="L4" s="63" t="s">
        <v>24</v>
      </c>
      <c r="M4" s="213">
        <v>0</v>
      </c>
      <c r="N4" s="213">
        <v>0</v>
      </c>
      <c r="O4" s="213">
        <v>1</v>
      </c>
      <c r="P4" s="213">
        <v>1</v>
      </c>
      <c r="Q4" s="59">
        <f t="shared" si="0"/>
        <v>0</v>
      </c>
      <c r="R4" s="59">
        <f t="shared" ref="R4:R77" si="2">+SUM(N4:N4)*K4</f>
        <v>0</v>
      </c>
      <c r="S4" s="59">
        <f t="shared" si="1"/>
        <v>0.15</v>
      </c>
      <c r="T4" s="59">
        <f t="shared" ref="T4:T77" si="3">+SUM(P4:P4)*K4</f>
        <v>0.15</v>
      </c>
      <c r="U4" s="60">
        <f t="shared" ref="U4:U77" si="4">+MAX(Q4:T4)</f>
        <v>0.15</v>
      </c>
      <c r="V4" s="579"/>
      <c r="W4" s="579"/>
      <c r="X4" s="579"/>
      <c r="Y4" s="579"/>
      <c r="Z4" s="1154"/>
      <c r="AA4" s="1157"/>
      <c r="AB4" s="1154"/>
    </row>
    <row r="5" spans="1:43" ht="28.9" customHeight="1" x14ac:dyDescent="0.2">
      <c r="A5" s="1145"/>
      <c r="B5" s="1147"/>
      <c r="C5" s="1149"/>
      <c r="D5" s="1150"/>
      <c r="E5" s="629"/>
      <c r="F5" s="717"/>
      <c r="G5" s="715"/>
      <c r="H5" s="589" t="s">
        <v>926</v>
      </c>
      <c r="I5" s="1161"/>
      <c r="J5" s="909" t="s">
        <v>927</v>
      </c>
      <c r="K5" s="352">
        <v>0.4</v>
      </c>
      <c r="L5" s="25" t="s">
        <v>23</v>
      </c>
      <c r="M5" s="211">
        <v>0.1</v>
      </c>
      <c r="N5" s="211">
        <v>0.4</v>
      </c>
      <c r="O5" s="211">
        <v>0.7</v>
      </c>
      <c r="P5" s="212">
        <v>1</v>
      </c>
      <c r="Q5" s="6">
        <f t="shared" si="0"/>
        <v>4.0000000000000008E-2</v>
      </c>
      <c r="R5" s="6">
        <f>+SUM(N5:N5)*K5</f>
        <v>0.16000000000000003</v>
      </c>
      <c r="S5" s="6">
        <f t="shared" si="1"/>
        <v>0.27999999999999997</v>
      </c>
      <c r="T5" s="6">
        <f t="shared" si="3"/>
        <v>0.4</v>
      </c>
      <c r="U5" s="50">
        <f t="shared" si="4"/>
        <v>0.4</v>
      </c>
      <c r="V5" s="579"/>
      <c r="W5" s="579"/>
      <c r="X5" s="579"/>
      <c r="Y5" s="579"/>
      <c r="Z5" s="1154"/>
      <c r="AA5" s="1157"/>
      <c r="AB5" s="1154"/>
    </row>
    <row r="6" spans="1:43" ht="28.9" customHeight="1" x14ac:dyDescent="0.2">
      <c r="A6" s="1145"/>
      <c r="B6" s="1147"/>
      <c r="C6" s="1149"/>
      <c r="D6" s="1150"/>
      <c r="E6" s="629"/>
      <c r="F6" s="717"/>
      <c r="G6" s="715"/>
      <c r="H6" s="589"/>
      <c r="I6" s="1161"/>
      <c r="J6" s="909"/>
      <c r="K6" s="356">
        <v>0.4</v>
      </c>
      <c r="L6" s="63" t="s">
        <v>24</v>
      </c>
      <c r="M6" s="213">
        <f>54/178</f>
        <v>0.30337078651685395</v>
      </c>
      <c r="N6" s="213">
        <v>0.4662</v>
      </c>
      <c r="O6" s="213">
        <f>((54+29+37)/178)</f>
        <v>0.6741573033707865</v>
      </c>
      <c r="P6" s="213">
        <v>1</v>
      </c>
      <c r="Q6" s="59">
        <f t="shared" si="0"/>
        <v>0.12134831460674159</v>
      </c>
      <c r="R6" s="59">
        <f>+SUM(N6:N6)*K6</f>
        <v>0.18648000000000001</v>
      </c>
      <c r="S6" s="59">
        <f t="shared" si="1"/>
        <v>0.2696629213483146</v>
      </c>
      <c r="T6" s="59">
        <f t="shared" si="3"/>
        <v>0.4</v>
      </c>
      <c r="U6" s="60">
        <f t="shared" si="4"/>
        <v>0.4</v>
      </c>
      <c r="V6" s="579"/>
      <c r="W6" s="579"/>
      <c r="X6" s="579"/>
      <c r="Y6" s="579"/>
      <c r="Z6" s="1154"/>
      <c r="AA6" s="1157"/>
      <c r="AB6" s="1154"/>
    </row>
    <row r="7" spans="1:43" ht="28.9" customHeight="1" x14ac:dyDescent="0.2">
      <c r="A7" s="1145"/>
      <c r="B7" s="1147"/>
      <c r="C7" s="1149"/>
      <c r="D7" s="1150"/>
      <c r="E7" s="629"/>
      <c r="F7" s="717"/>
      <c r="G7" s="715"/>
      <c r="H7" s="589" t="s">
        <v>928</v>
      </c>
      <c r="I7" s="1161"/>
      <c r="J7" s="909" t="s">
        <v>929</v>
      </c>
      <c r="K7" s="352">
        <v>0.15</v>
      </c>
      <c r="L7" s="25" t="s">
        <v>23</v>
      </c>
      <c r="M7" s="211">
        <v>0.1</v>
      </c>
      <c r="N7" s="211">
        <v>0.4</v>
      </c>
      <c r="O7" s="211">
        <v>0.7</v>
      </c>
      <c r="P7" s="212">
        <v>1</v>
      </c>
      <c r="Q7" s="6">
        <f t="shared" si="0"/>
        <v>1.4999999999999999E-2</v>
      </c>
      <c r="R7" s="6">
        <f>+SUM(N7:N7)*K7</f>
        <v>0.06</v>
      </c>
      <c r="S7" s="6">
        <f t="shared" si="1"/>
        <v>0.105</v>
      </c>
      <c r="T7" s="6">
        <f t="shared" si="3"/>
        <v>0.15</v>
      </c>
      <c r="U7" s="50">
        <f t="shared" si="4"/>
        <v>0.15</v>
      </c>
      <c r="V7" s="579"/>
      <c r="W7" s="579"/>
      <c r="X7" s="579"/>
      <c r="Y7" s="579"/>
      <c r="Z7" s="1154"/>
      <c r="AA7" s="1157"/>
      <c r="AB7" s="1154"/>
    </row>
    <row r="8" spans="1:43" ht="28.9" customHeight="1" x14ac:dyDescent="0.2">
      <c r="A8" s="1145"/>
      <c r="B8" s="1147"/>
      <c r="C8" s="1149"/>
      <c r="D8" s="1150"/>
      <c r="E8" s="629"/>
      <c r="F8" s="717"/>
      <c r="G8" s="715"/>
      <c r="H8" s="589"/>
      <c r="I8" s="1161"/>
      <c r="J8" s="909"/>
      <c r="K8" s="356">
        <v>0.15</v>
      </c>
      <c r="L8" s="63" t="s">
        <v>24</v>
      </c>
      <c r="M8" s="213">
        <v>0.05</v>
      </c>
      <c r="N8" s="213">
        <v>0.05</v>
      </c>
      <c r="O8" s="213">
        <v>0.5</v>
      </c>
      <c r="P8" s="213">
        <v>1</v>
      </c>
      <c r="Q8" s="59">
        <f t="shared" si="0"/>
        <v>7.4999999999999997E-3</v>
      </c>
      <c r="R8" s="59">
        <f>+SUM(N8:N8)*K8</f>
        <v>7.4999999999999997E-3</v>
      </c>
      <c r="S8" s="59">
        <f t="shared" si="1"/>
        <v>7.4999999999999997E-2</v>
      </c>
      <c r="T8" s="59">
        <f t="shared" si="3"/>
        <v>0.15</v>
      </c>
      <c r="U8" s="60">
        <f t="shared" si="4"/>
        <v>0.15</v>
      </c>
      <c r="V8" s="579"/>
      <c r="W8" s="579"/>
      <c r="X8" s="579"/>
      <c r="Y8" s="579"/>
      <c r="Z8" s="1154"/>
      <c r="AA8" s="1157"/>
      <c r="AB8" s="1154"/>
    </row>
    <row r="9" spans="1:43" ht="22.15" customHeight="1" x14ac:dyDescent="0.2">
      <c r="A9" s="1145"/>
      <c r="B9" s="1147"/>
      <c r="C9" s="1149"/>
      <c r="D9" s="1150"/>
      <c r="E9" s="629"/>
      <c r="F9" s="717"/>
      <c r="G9" s="715"/>
      <c r="H9" s="1159" t="s">
        <v>930</v>
      </c>
      <c r="I9" s="1161"/>
      <c r="J9" s="909" t="s">
        <v>931</v>
      </c>
      <c r="K9" s="352">
        <v>0.15</v>
      </c>
      <c r="L9" s="25" t="s">
        <v>23</v>
      </c>
      <c r="M9" s="211">
        <v>0.1</v>
      </c>
      <c r="N9" s="211">
        <v>0.4</v>
      </c>
      <c r="O9" s="211">
        <v>0.7</v>
      </c>
      <c r="P9" s="212">
        <v>1</v>
      </c>
      <c r="Q9" s="6">
        <f t="shared" ref="Q9:Q78" si="5">+SUM(M9:M9)*K9</f>
        <v>1.4999999999999999E-2</v>
      </c>
      <c r="R9" s="6">
        <f t="shared" si="2"/>
        <v>0.06</v>
      </c>
      <c r="S9" s="6">
        <f t="shared" si="1"/>
        <v>0.105</v>
      </c>
      <c r="T9" s="6">
        <f t="shared" si="3"/>
        <v>0.15</v>
      </c>
      <c r="U9" s="50">
        <f t="shared" si="4"/>
        <v>0.15</v>
      </c>
      <c r="V9" s="579"/>
      <c r="W9" s="579"/>
      <c r="X9" s="579"/>
      <c r="Y9" s="579"/>
      <c r="Z9" s="1154"/>
      <c r="AA9" s="1157"/>
      <c r="AB9" s="1154"/>
    </row>
    <row r="10" spans="1:43" ht="24" customHeight="1" x14ac:dyDescent="0.2">
      <c r="A10" s="1145"/>
      <c r="B10" s="1147"/>
      <c r="C10" s="1149"/>
      <c r="D10" s="1150"/>
      <c r="E10" s="629"/>
      <c r="F10" s="717"/>
      <c r="G10" s="715"/>
      <c r="H10" s="1160"/>
      <c r="I10" s="1161"/>
      <c r="J10" s="909"/>
      <c r="K10" s="356">
        <v>0.15</v>
      </c>
      <c r="L10" s="63" t="s">
        <v>24</v>
      </c>
      <c r="M10" s="213">
        <v>0</v>
      </c>
      <c r="N10" s="213">
        <v>0</v>
      </c>
      <c r="O10" s="213">
        <v>0.5</v>
      </c>
      <c r="P10" s="213">
        <v>0.95</v>
      </c>
      <c r="Q10" s="59">
        <f t="shared" si="5"/>
        <v>0</v>
      </c>
      <c r="R10" s="59">
        <f>+SUM(N10:N10)*K10</f>
        <v>0</v>
      </c>
      <c r="S10" s="59">
        <f t="shared" si="1"/>
        <v>7.4999999999999997E-2</v>
      </c>
      <c r="T10" s="59">
        <f t="shared" si="3"/>
        <v>0.14249999999999999</v>
      </c>
      <c r="U10" s="60">
        <f t="shared" si="4"/>
        <v>0.14249999999999999</v>
      </c>
      <c r="V10" s="579"/>
      <c r="W10" s="579"/>
      <c r="X10" s="579"/>
      <c r="Y10" s="579"/>
      <c r="Z10" s="1154"/>
      <c r="AA10" s="1157"/>
      <c r="AB10" s="1154"/>
    </row>
    <row r="11" spans="1:43" ht="25.9" customHeight="1" x14ac:dyDescent="0.2">
      <c r="A11" s="1145"/>
      <c r="B11" s="1147"/>
      <c r="C11" s="1149"/>
      <c r="D11" s="1150"/>
      <c r="E11" s="629"/>
      <c r="F11" s="717"/>
      <c r="G11" s="715"/>
      <c r="H11" s="1159" t="s">
        <v>932</v>
      </c>
      <c r="I11" s="1161"/>
      <c r="J11" s="909" t="s">
        <v>933</v>
      </c>
      <c r="K11" s="352">
        <v>0.15</v>
      </c>
      <c r="L11" s="25" t="s">
        <v>23</v>
      </c>
      <c r="M11" s="211">
        <v>0.2</v>
      </c>
      <c r="N11" s="211">
        <v>0.5</v>
      </c>
      <c r="O11" s="211">
        <v>0.75</v>
      </c>
      <c r="P11" s="212">
        <v>1</v>
      </c>
      <c r="Q11" s="6">
        <f t="shared" si="5"/>
        <v>0.03</v>
      </c>
      <c r="R11" s="6">
        <f t="shared" si="2"/>
        <v>7.4999999999999997E-2</v>
      </c>
      <c r="S11" s="6">
        <f t="shared" si="1"/>
        <v>0.11249999999999999</v>
      </c>
      <c r="T11" s="6">
        <f t="shared" si="3"/>
        <v>0.15</v>
      </c>
      <c r="U11" s="50">
        <f t="shared" si="4"/>
        <v>0.15</v>
      </c>
      <c r="V11" s="579"/>
      <c r="W11" s="579"/>
      <c r="X11" s="579"/>
      <c r="Y11" s="579"/>
      <c r="Z11" s="1154"/>
      <c r="AA11" s="1157"/>
      <c r="AB11" s="1154"/>
    </row>
    <row r="12" spans="1:43" ht="24.6" customHeight="1" x14ac:dyDescent="0.2">
      <c r="A12" s="1145"/>
      <c r="B12" s="1147"/>
      <c r="C12" s="1149"/>
      <c r="D12" s="1150"/>
      <c r="E12" s="1151"/>
      <c r="F12" s="717"/>
      <c r="G12" s="715"/>
      <c r="H12" s="1160"/>
      <c r="I12" s="1161"/>
      <c r="J12" s="909"/>
      <c r="K12" s="356">
        <v>0.15</v>
      </c>
      <c r="L12" s="63" t="s">
        <v>24</v>
      </c>
      <c r="M12" s="213">
        <v>0</v>
      </c>
      <c r="N12" s="213">
        <v>0</v>
      </c>
      <c r="O12" s="213">
        <v>0.3</v>
      </c>
      <c r="P12" s="213">
        <f>924/1292</f>
        <v>0.71517027863777094</v>
      </c>
      <c r="Q12" s="59">
        <f t="shared" si="5"/>
        <v>0</v>
      </c>
      <c r="R12" s="59">
        <f t="shared" si="2"/>
        <v>0</v>
      </c>
      <c r="S12" s="59">
        <f>+SUM(O12:O12)*K12</f>
        <v>4.4999999999999998E-2</v>
      </c>
      <c r="T12" s="59">
        <f t="shared" si="3"/>
        <v>0.10727554179566563</v>
      </c>
      <c r="U12" s="60">
        <f t="shared" si="4"/>
        <v>0.10727554179566563</v>
      </c>
      <c r="V12" s="579"/>
      <c r="W12" s="579"/>
      <c r="X12" s="579"/>
      <c r="Y12" s="579"/>
      <c r="Z12" s="1154"/>
      <c r="AA12" s="1157"/>
      <c r="AB12" s="1154"/>
    </row>
    <row r="13" spans="1:43" ht="31.9" customHeight="1" x14ac:dyDescent="0.2">
      <c r="A13" s="1145" t="s">
        <v>934</v>
      </c>
      <c r="B13" s="1147"/>
      <c r="C13" s="1149" t="s">
        <v>935</v>
      </c>
      <c r="D13" s="1150"/>
      <c r="E13" s="631" t="s">
        <v>936</v>
      </c>
      <c r="F13" s="716">
        <v>119</v>
      </c>
      <c r="G13" s="583" t="s">
        <v>937</v>
      </c>
      <c r="H13" s="1163" t="s">
        <v>938</v>
      </c>
      <c r="I13" s="1161">
        <f>+MAX(V13:Y18)</f>
        <v>0.995</v>
      </c>
      <c r="J13" s="909" t="s">
        <v>939</v>
      </c>
      <c r="K13" s="353">
        <v>0.1</v>
      </c>
      <c r="L13" s="354" t="s">
        <v>23</v>
      </c>
      <c r="M13" s="355">
        <v>0.1</v>
      </c>
      <c r="N13" s="355">
        <v>0.4</v>
      </c>
      <c r="O13" s="211">
        <v>0.7</v>
      </c>
      <c r="P13" s="212">
        <v>1</v>
      </c>
      <c r="Q13" s="6">
        <f t="shared" si="5"/>
        <v>1.0000000000000002E-2</v>
      </c>
      <c r="R13" s="6">
        <f t="shared" si="2"/>
        <v>4.0000000000000008E-2</v>
      </c>
      <c r="S13" s="6">
        <f t="shared" si="1"/>
        <v>6.9999999999999993E-2</v>
      </c>
      <c r="T13" s="6">
        <f t="shared" si="3"/>
        <v>0.1</v>
      </c>
      <c r="U13" s="50">
        <f t="shared" si="4"/>
        <v>0.1</v>
      </c>
      <c r="V13" s="579">
        <f>+Q14+Q16+Q18</f>
        <v>0</v>
      </c>
      <c r="W13" s="579">
        <f>+R14+R16+R18</f>
        <v>0.4</v>
      </c>
      <c r="X13" s="579">
        <f>+S14+S16+S18</f>
        <v>0.53499999999999992</v>
      </c>
      <c r="Y13" s="579">
        <f>+T14+T16+T18</f>
        <v>0.995</v>
      </c>
      <c r="Z13" s="1154"/>
      <c r="AA13" s="1157"/>
      <c r="AB13" s="1154"/>
    </row>
    <row r="14" spans="1:43" ht="41.45" customHeight="1" x14ac:dyDescent="0.2">
      <c r="A14" s="1145"/>
      <c r="B14" s="1147"/>
      <c r="C14" s="1149"/>
      <c r="D14" s="1150"/>
      <c r="E14" s="631"/>
      <c r="F14" s="717"/>
      <c r="G14" s="583"/>
      <c r="H14" s="1163"/>
      <c r="I14" s="1162"/>
      <c r="J14" s="909"/>
      <c r="K14" s="356">
        <v>0.1</v>
      </c>
      <c r="L14" s="63" t="s">
        <v>24</v>
      </c>
      <c r="M14" s="213">
        <v>0</v>
      </c>
      <c r="N14" s="213">
        <v>0.4</v>
      </c>
      <c r="O14" s="213">
        <v>0.7</v>
      </c>
      <c r="P14" s="213">
        <v>0.95</v>
      </c>
      <c r="Q14" s="59">
        <f t="shared" si="5"/>
        <v>0</v>
      </c>
      <c r="R14" s="59">
        <f>+SUM(N14:N14)*K14</f>
        <v>4.0000000000000008E-2</v>
      </c>
      <c r="S14" s="59">
        <f t="shared" si="1"/>
        <v>6.9999999999999993E-2</v>
      </c>
      <c r="T14" s="59">
        <f t="shared" si="3"/>
        <v>9.5000000000000001E-2</v>
      </c>
      <c r="U14" s="60">
        <f t="shared" si="4"/>
        <v>9.5000000000000001E-2</v>
      </c>
      <c r="V14" s="579"/>
      <c r="W14" s="579"/>
      <c r="X14" s="579"/>
      <c r="Y14" s="579"/>
      <c r="Z14" s="1154"/>
      <c r="AA14" s="1157"/>
      <c r="AB14" s="1154"/>
    </row>
    <row r="15" spans="1:43" ht="29.45" customHeight="1" x14ac:dyDescent="0.2">
      <c r="A15" s="1145"/>
      <c r="B15" s="1147"/>
      <c r="C15" s="1149"/>
      <c r="D15" s="1150"/>
      <c r="E15" s="631"/>
      <c r="F15" s="717"/>
      <c r="G15" s="583"/>
      <c r="H15" s="1163" t="s">
        <v>938</v>
      </c>
      <c r="I15" s="1162"/>
      <c r="J15" s="909" t="s">
        <v>940</v>
      </c>
      <c r="K15" s="353">
        <v>0.3</v>
      </c>
      <c r="L15" s="354" t="s">
        <v>23</v>
      </c>
      <c r="M15" s="355">
        <v>0.1</v>
      </c>
      <c r="N15" s="355">
        <v>0.4</v>
      </c>
      <c r="O15" s="211">
        <v>0.7</v>
      </c>
      <c r="P15" s="212">
        <v>1</v>
      </c>
      <c r="Q15" s="6">
        <f t="shared" si="5"/>
        <v>0.03</v>
      </c>
      <c r="R15" s="6">
        <f t="shared" si="2"/>
        <v>0.12</v>
      </c>
      <c r="S15" s="6">
        <f t="shared" si="1"/>
        <v>0.21</v>
      </c>
      <c r="T15" s="6">
        <f t="shared" si="3"/>
        <v>0.3</v>
      </c>
      <c r="U15" s="50">
        <f t="shared" si="4"/>
        <v>0.3</v>
      </c>
      <c r="V15" s="579"/>
      <c r="W15" s="579"/>
      <c r="X15" s="579"/>
      <c r="Y15" s="579"/>
      <c r="Z15" s="1154"/>
      <c r="AA15" s="1157"/>
      <c r="AB15" s="1154"/>
    </row>
    <row r="16" spans="1:43" ht="27.6" customHeight="1" x14ac:dyDescent="0.2">
      <c r="A16" s="1145"/>
      <c r="B16" s="1147"/>
      <c r="C16" s="1149"/>
      <c r="D16" s="1150"/>
      <c r="E16" s="631"/>
      <c r="F16" s="717"/>
      <c r="G16" s="583"/>
      <c r="H16" s="1163"/>
      <c r="I16" s="1162"/>
      <c r="J16" s="909"/>
      <c r="K16" s="356">
        <v>0.3</v>
      </c>
      <c r="L16" s="63" t="s">
        <v>24</v>
      </c>
      <c r="M16" s="213">
        <v>0</v>
      </c>
      <c r="N16" s="213">
        <v>0.4</v>
      </c>
      <c r="O16" s="213">
        <v>0.55000000000000004</v>
      </c>
      <c r="P16" s="213">
        <v>1</v>
      </c>
      <c r="Q16" s="59">
        <f t="shared" si="5"/>
        <v>0</v>
      </c>
      <c r="R16" s="59">
        <f t="shared" si="2"/>
        <v>0.12</v>
      </c>
      <c r="S16" s="59">
        <f t="shared" si="1"/>
        <v>0.16500000000000001</v>
      </c>
      <c r="T16" s="59">
        <f t="shared" si="3"/>
        <v>0.3</v>
      </c>
      <c r="U16" s="60">
        <f t="shared" si="4"/>
        <v>0.3</v>
      </c>
      <c r="V16" s="579"/>
      <c r="W16" s="579"/>
      <c r="X16" s="579"/>
      <c r="Y16" s="579"/>
      <c r="Z16" s="1154"/>
      <c r="AA16" s="1157"/>
      <c r="AB16" s="1154"/>
    </row>
    <row r="17" spans="1:28" ht="28.15" customHeight="1" x14ac:dyDescent="0.2">
      <c r="A17" s="1145"/>
      <c r="B17" s="1147"/>
      <c r="C17" s="1149"/>
      <c r="D17" s="1150"/>
      <c r="E17" s="631"/>
      <c r="F17" s="717"/>
      <c r="G17" s="583"/>
      <c r="H17" s="1163" t="s">
        <v>941</v>
      </c>
      <c r="I17" s="1162"/>
      <c r="J17" s="909" t="s">
        <v>942</v>
      </c>
      <c r="K17" s="353">
        <v>0.6</v>
      </c>
      <c r="L17" s="354" t="s">
        <v>23</v>
      </c>
      <c r="M17" s="355">
        <v>0.1</v>
      </c>
      <c r="N17" s="355">
        <v>0.4</v>
      </c>
      <c r="O17" s="211">
        <v>0.7</v>
      </c>
      <c r="P17" s="212">
        <v>1</v>
      </c>
      <c r="Q17" s="6">
        <f t="shared" si="5"/>
        <v>0.06</v>
      </c>
      <c r="R17" s="6">
        <f t="shared" si="2"/>
        <v>0.24</v>
      </c>
      <c r="S17" s="6">
        <f t="shared" si="1"/>
        <v>0.42</v>
      </c>
      <c r="T17" s="6">
        <f t="shared" si="3"/>
        <v>0.6</v>
      </c>
      <c r="U17" s="50">
        <f t="shared" si="4"/>
        <v>0.6</v>
      </c>
      <c r="V17" s="579"/>
      <c r="W17" s="579"/>
      <c r="X17" s="579"/>
      <c r="Y17" s="579"/>
      <c r="Z17" s="1154"/>
      <c r="AA17" s="1157"/>
      <c r="AB17" s="1154"/>
    </row>
    <row r="18" spans="1:28" ht="30" customHeight="1" x14ac:dyDescent="0.2">
      <c r="A18" s="1145"/>
      <c r="B18" s="1147"/>
      <c r="C18" s="1149"/>
      <c r="D18" s="1150"/>
      <c r="E18" s="631"/>
      <c r="F18" s="718"/>
      <c r="G18" s="583"/>
      <c r="H18" s="1163"/>
      <c r="I18" s="1162"/>
      <c r="J18" s="909"/>
      <c r="K18" s="356">
        <v>0.6</v>
      </c>
      <c r="L18" s="63" t="s">
        <v>24</v>
      </c>
      <c r="M18" s="213">
        <v>0</v>
      </c>
      <c r="N18" s="213">
        <v>0.4</v>
      </c>
      <c r="O18" s="213">
        <v>0.5</v>
      </c>
      <c r="P18" s="213">
        <v>1</v>
      </c>
      <c r="Q18" s="59">
        <f t="shared" si="5"/>
        <v>0</v>
      </c>
      <c r="R18" s="59">
        <f t="shared" si="2"/>
        <v>0.24</v>
      </c>
      <c r="S18" s="59">
        <f t="shared" si="1"/>
        <v>0.3</v>
      </c>
      <c r="T18" s="59">
        <f t="shared" si="3"/>
        <v>0.6</v>
      </c>
      <c r="U18" s="60">
        <f t="shared" si="4"/>
        <v>0.6</v>
      </c>
      <c r="V18" s="579"/>
      <c r="W18" s="579"/>
      <c r="X18" s="579"/>
      <c r="Y18" s="579"/>
      <c r="Z18" s="1154"/>
      <c r="AA18" s="1157"/>
      <c r="AB18" s="1154"/>
    </row>
    <row r="19" spans="1:28" ht="30" customHeight="1" x14ac:dyDescent="0.2">
      <c r="A19" s="1145"/>
      <c r="B19" s="1147"/>
      <c r="C19" s="1149"/>
      <c r="D19" s="1150"/>
      <c r="E19" s="630" t="s">
        <v>943</v>
      </c>
      <c r="F19" s="716">
        <v>120</v>
      </c>
      <c r="G19" s="609" t="s">
        <v>944</v>
      </c>
      <c r="H19" s="553" t="s">
        <v>945</v>
      </c>
      <c r="I19" s="1164">
        <f>+MAX(V19:Y24)</f>
        <v>1</v>
      </c>
      <c r="J19" s="577" t="s">
        <v>946</v>
      </c>
      <c r="K19" s="353">
        <v>0.1</v>
      </c>
      <c r="L19" s="354" t="s">
        <v>23</v>
      </c>
      <c r="M19" s="355">
        <v>0.75</v>
      </c>
      <c r="N19" s="355">
        <v>1</v>
      </c>
      <c r="O19" s="211">
        <v>1</v>
      </c>
      <c r="P19" s="212">
        <v>1</v>
      </c>
      <c r="Q19" s="6">
        <f t="shared" ref="Q19:Q30" si="6">+SUM(M19:M19)*K19</f>
        <v>7.5000000000000011E-2</v>
      </c>
      <c r="R19" s="6">
        <f t="shared" ref="R19:R30" si="7">+SUM(N19:N19)*K19</f>
        <v>0.1</v>
      </c>
      <c r="S19" s="6">
        <f t="shared" si="1"/>
        <v>0.1</v>
      </c>
      <c r="T19" s="6">
        <f t="shared" si="3"/>
        <v>0.1</v>
      </c>
      <c r="U19" s="50">
        <f t="shared" si="4"/>
        <v>0.1</v>
      </c>
      <c r="V19" s="430">
        <f>+Q20+Q22+Q24</f>
        <v>0.14000000000000001</v>
      </c>
      <c r="W19" s="430">
        <f>+R20+R22+R24</f>
        <v>0.52</v>
      </c>
      <c r="X19" s="430">
        <f>+S20+S22+S24</f>
        <v>0.60000000000000009</v>
      </c>
      <c r="Y19" s="430">
        <f>+T20+T22+T24</f>
        <v>1</v>
      </c>
      <c r="Z19" s="1154"/>
      <c r="AA19" s="1157"/>
      <c r="AB19" s="1154"/>
    </row>
    <row r="20" spans="1:28" ht="30" customHeight="1" x14ac:dyDescent="0.2">
      <c r="A20" s="1145"/>
      <c r="B20" s="1147"/>
      <c r="C20" s="1149"/>
      <c r="D20" s="1150"/>
      <c r="E20" s="631"/>
      <c r="F20" s="717"/>
      <c r="G20" s="610"/>
      <c r="H20" s="554"/>
      <c r="I20" s="629"/>
      <c r="J20" s="578"/>
      <c r="K20" s="356">
        <v>0.1</v>
      </c>
      <c r="L20" s="63" t="s">
        <v>24</v>
      </c>
      <c r="M20" s="213">
        <v>0.5</v>
      </c>
      <c r="N20" s="213">
        <v>1</v>
      </c>
      <c r="O20" s="213">
        <v>1</v>
      </c>
      <c r="P20" s="213">
        <v>1</v>
      </c>
      <c r="Q20" s="59">
        <f t="shared" si="6"/>
        <v>0.05</v>
      </c>
      <c r="R20" s="59">
        <f t="shared" si="7"/>
        <v>0.1</v>
      </c>
      <c r="S20" s="59">
        <f t="shared" si="1"/>
        <v>0.1</v>
      </c>
      <c r="T20" s="59">
        <f t="shared" si="3"/>
        <v>0.1</v>
      </c>
      <c r="U20" s="60">
        <f t="shared" si="4"/>
        <v>0.1</v>
      </c>
      <c r="V20" s="431"/>
      <c r="W20" s="431"/>
      <c r="X20" s="431"/>
      <c r="Y20" s="431"/>
      <c r="Z20" s="1154"/>
      <c r="AA20" s="1157"/>
      <c r="AB20" s="1154"/>
    </row>
    <row r="21" spans="1:28" ht="30" customHeight="1" x14ac:dyDescent="0.2">
      <c r="A21" s="1145"/>
      <c r="B21" s="1147"/>
      <c r="C21" s="1149"/>
      <c r="D21" s="1150"/>
      <c r="E21" s="631"/>
      <c r="F21" s="717"/>
      <c r="G21" s="610"/>
      <c r="H21" s="554"/>
      <c r="I21" s="629"/>
      <c r="J21" s="577" t="s">
        <v>947</v>
      </c>
      <c r="K21" s="353">
        <v>0.1</v>
      </c>
      <c r="L21" s="354" t="s">
        <v>23</v>
      </c>
      <c r="M21" s="355">
        <v>0</v>
      </c>
      <c r="N21" s="355">
        <v>1</v>
      </c>
      <c r="O21" s="211">
        <v>1</v>
      </c>
      <c r="P21" s="212">
        <v>1</v>
      </c>
      <c r="Q21" s="6">
        <f t="shared" si="6"/>
        <v>0</v>
      </c>
      <c r="R21" s="6">
        <f t="shared" si="7"/>
        <v>0.1</v>
      </c>
      <c r="S21" s="6">
        <f t="shared" si="1"/>
        <v>0.1</v>
      </c>
      <c r="T21" s="6">
        <f t="shared" si="3"/>
        <v>0.1</v>
      </c>
      <c r="U21" s="50">
        <f t="shared" si="4"/>
        <v>0.1</v>
      </c>
      <c r="V21" s="431"/>
      <c r="W21" s="431"/>
      <c r="X21" s="431"/>
      <c r="Y21" s="431"/>
      <c r="Z21" s="1154"/>
      <c r="AA21" s="1157"/>
      <c r="AB21" s="1154"/>
    </row>
    <row r="22" spans="1:28" ht="30" customHeight="1" x14ac:dyDescent="0.2">
      <c r="A22" s="1145"/>
      <c r="B22" s="1147"/>
      <c r="C22" s="1149"/>
      <c r="D22" s="1150"/>
      <c r="E22" s="631"/>
      <c r="F22" s="717"/>
      <c r="G22" s="610"/>
      <c r="H22" s="554"/>
      <c r="I22" s="629"/>
      <c r="J22" s="578"/>
      <c r="K22" s="356">
        <v>0.1</v>
      </c>
      <c r="L22" s="63" t="s">
        <v>24</v>
      </c>
      <c r="M22" s="213">
        <v>0.5</v>
      </c>
      <c r="N22" s="213">
        <v>1</v>
      </c>
      <c r="O22" s="213">
        <v>1</v>
      </c>
      <c r="P22" s="213">
        <v>1</v>
      </c>
      <c r="Q22" s="59">
        <f t="shared" si="6"/>
        <v>0.05</v>
      </c>
      <c r="R22" s="59">
        <f t="shared" si="7"/>
        <v>0.1</v>
      </c>
      <c r="S22" s="59">
        <f t="shared" si="1"/>
        <v>0.1</v>
      </c>
      <c r="T22" s="59">
        <f t="shared" si="3"/>
        <v>0.1</v>
      </c>
      <c r="U22" s="60">
        <f t="shared" si="4"/>
        <v>0.1</v>
      </c>
      <c r="V22" s="431"/>
      <c r="W22" s="431"/>
      <c r="X22" s="431"/>
      <c r="Y22" s="431"/>
      <c r="Z22" s="1154"/>
      <c r="AA22" s="1157"/>
      <c r="AB22" s="1154"/>
    </row>
    <row r="23" spans="1:28" ht="30" customHeight="1" x14ac:dyDescent="0.2">
      <c r="A23" s="1145"/>
      <c r="B23" s="1147"/>
      <c r="C23" s="1149"/>
      <c r="D23" s="1150"/>
      <c r="E23" s="631"/>
      <c r="F23" s="717"/>
      <c r="G23" s="610"/>
      <c r="H23" s="554"/>
      <c r="I23" s="629"/>
      <c r="J23" s="577" t="s">
        <v>948</v>
      </c>
      <c r="K23" s="353">
        <v>0.8</v>
      </c>
      <c r="L23" s="354" t="s">
        <v>23</v>
      </c>
      <c r="M23" s="355">
        <v>0.1</v>
      </c>
      <c r="N23" s="355">
        <v>0.4</v>
      </c>
      <c r="O23" s="211">
        <v>0.7</v>
      </c>
      <c r="P23" s="212">
        <v>1</v>
      </c>
      <c r="Q23" s="6">
        <f t="shared" si="6"/>
        <v>8.0000000000000016E-2</v>
      </c>
      <c r="R23" s="6">
        <f t="shared" si="7"/>
        <v>0.32000000000000006</v>
      </c>
      <c r="S23" s="6">
        <f t="shared" si="1"/>
        <v>0.55999999999999994</v>
      </c>
      <c r="T23" s="6">
        <f t="shared" si="3"/>
        <v>0.8</v>
      </c>
      <c r="U23" s="50">
        <f t="shared" si="4"/>
        <v>0.8</v>
      </c>
      <c r="V23" s="431"/>
      <c r="W23" s="431"/>
      <c r="X23" s="431"/>
      <c r="Y23" s="431"/>
      <c r="Z23" s="1154"/>
      <c r="AA23" s="1157"/>
      <c r="AB23" s="1154"/>
    </row>
    <row r="24" spans="1:28" ht="30" customHeight="1" x14ac:dyDescent="0.2">
      <c r="A24" s="1145"/>
      <c r="B24" s="1147"/>
      <c r="C24" s="1149"/>
      <c r="D24" s="1150"/>
      <c r="E24" s="633"/>
      <c r="F24" s="718"/>
      <c r="G24" s="700"/>
      <c r="H24" s="584"/>
      <c r="I24" s="1151"/>
      <c r="J24" s="578"/>
      <c r="K24" s="356">
        <v>0.8</v>
      </c>
      <c r="L24" s="63" t="s">
        <v>24</v>
      </c>
      <c r="M24" s="213">
        <v>0.05</v>
      </c>
      <c r="N24" s="213">
        <v>0.4</v>
      </c>
      <c r="O24" s="213">
        <v>0.5</v>
      </c>
      <c r="P24" s="213">
        <v>1</v>
      </c>
      <c r="Q24" s="59">
        <f t="shared" si="6"/>
        <v>4.0000000000000008E-2</v>
      </c>
      <c r="R24" s="59">
        <f t="shared" si="7"/>
        <v>0.32000000000000006</v>
      </c>
      <c r="S24" s="59">
        <f t="shared" si="1"/>
        <v>0.4</v>
      </c>
      <c r="T24" s="59">
        <f t="shared" si="3"/>
        <v>0.8</v>
      </c>
      <c r="U24" s="60">
        <f t="shared" si="4"/>
        <v>0.8</v>
      </c>
      <c r="V24" s="461"/>
      <c r="W24" s="461"/>
      <c r="X24" s="461"/>
      <c r="Y24" s="461"/>
      <c r="Z24" s="1154"/>
      <c r="AA24" s="1157"/>
      <c r="AB24" s="1154"/>
    </row>
    <row r="25" spans="1:28" ht="30" customHeight="1" x14ac:dyDescent="0.2">
      <c r="A25" s="1145"/>
      <c r="B25" s="1147"/>
      <c r="C25" s="1149"/>
      <c r="D25" s="1150"/>
      <c r="E25" s="630" t="s">
        <v>949</v>
      </c>
      <c r="F25" s="716">
        <v>121</v>
      </c>
      <c r="G25" s="609" t="s">
        <v>950</v>
      </c>
      <c r="H25" s="553" t="s">
        <v>950</v>
      </c>
      <c r="I25" s="1164">
        <f>+MAX(V25:Y30)</f>
        <v>1</v>
      </c>
      <c r="J25" s="577" t="s">
        <v>951</v>
      </c>
      <c r="K25" s="353">
        <v>0.1</v>
      </c>
      <c r="L25" s="354" t="s">
        <v>23</v>
      </c>
      <c r="M25" s="355">
        <v>0.75</v>
      </c>
      <c r="N25" s="355">
        <v>1</v>
      </c>
      <c r="O25" s="211">
        <v>1</v>
      </c>
      <c r="P25" s="212">
        <v>1</v>
      </c>
      <c r="Q25" s="6">
        <f t="shared" si="6"/>
        <v>7.5000000000000011E-2</v>
      </c>
      <c r="R25" s="6">
        <f t="shared" si="7"/>
        <v>0.1</v>
      </c>
      <c r="S25" s="6">
        <f t="shared" si="1"/>
        <v>0.1</v>
      </c>
      <c r="T25" s="6">
        <f t="shared" si="3"/>
        <v>0.1</v>
      </c>
      <c r="U25" s="50">
        <f t="shared" si="4"/>
        <v>0.1</v>
      </c>
      <c r="V25" s="430">
        <f>+Q26+Q28+Q30</f>
        <v>0.16999999999999998</v>
      </c>
      <c r="W25" s="430">
        <f>+R26+R28+R30</f>
        <v>0.28000000000000003</v>
      </c>
      <c r="X25" s="430">
        <f>+S26+S28+S30</f>
        <v>0.76</v>
      </c>
      <c r="Y25" s="430">
        <f>+T26+T28+T30</f>
        <v>1</v>
      </c>
      <c r="Z25" s="1154"/>
      <c r="AA25" s="1157"/>
      <c r="AB25" s="1154"/>
    </row>
    <row r="26" spans="1:28" ht="30" customHeight="1" x14ac:dyDescent="0.2">
      <c r="A26" s="1145"/>
      <c r="B26" s="1147"/>
      <c r="C26" s="1149"/>
      <c r="D26" s="1150"/>
      <c r="E26" s="631"/>
      <c r="F26" s="717"/>
      <c r="G26" s="610"/>
      <c r="H26" s="554"/>
      <c r="I26" s="629"/>
      <c r="J26" s="578"/>
      <c r="K26" s="356">
        <v>0.1</v>
      </c>
      <c r="L26" s="63" t="s">
        <v>24</v>
      </c>
      <c r="M26" s="213">
        <v>0.7</v>
      </c>
      <c r="N26" s="213">
        <v>1</v>
      </c>
      <c r="O26" s="213">
        <v>1</v>
      </c>
      <c r="P26" s="213">
        <v>1</v>
      </c>
      <c r="Q26" s="59">
        <f t="shared" si="6"/>
        <v>6.9999999999999993E-2</v>
      </c>
      <c r="R26" s="59">
        <f t="shared" si="7"/>
        <v>0.1</v>
      </c>
      <c r="S26" s="59">
        <f>+SUM(O26:O26)*K26</f>
        <v>0.1</v>
      </c>
      <c r="T26" s="59">
        <f t="shared" si="3"/>
        <v>0.1</v>
      </c>
      <c r="U26" s="60">
        <f t="shared" si="4"/>
        <v>0.1</v>
      </c>
      <c r="V26" s="431"/>
      <c r="W26" s="431"/>
      <c r="X26" s="431"/>
      <c r="Y26" s="431"/>
      <c r="Z26" s="1154"/>
      <c r="AA26" s="1157"/>
      <c r="AB26" s="1154"/>
    </row>
    <row r="27" spans="1:28" ht="30" customHeight="1" x14ac:dyDescent="0.2">
      <c r="A27" s="1145"/>
      <c r="B27" s="1147"/>
      <c r="C27" s="1149"/>
      <c r="D27" s="1150"/>
      <c r="E27" s="631"/>
      <c r="F27" s="717"/>
      <c r="G27" s="610"/>
      <c r="H27" s="554"/>
      <c r="I27" s="629"/>
      <c r="J27" s="577" t="s">
        <v>952</v>
      </c>
      <c r="K27" s="353">
        <v>0.1</v>
      </c>
      <c r="L27" s="354" t="s">
        <v>23</v>
      </c>
      <c r="M27" s="355">
        <v>0</v>
      </c>
      <c r="N27" s="355">
        <v>1</v>
      </c>
      <c r="O27" s="211">
        <v>1</v>
      </c>
      <c r="P27" s="212">
        <v>1</v>
      </c>
      <c r="Q27" s="6">
        <f t="shared" si="6"/>
        <v>0</v>
      </c>
      <c r="R27" s="6">
        <f t="shared" si="7"/>
        <v>0.1</v>
      </c>
      <c r="S27" s="6">
        <f t="shared" si="1"/>
        <v>0.1</v>
      </c>
      <c r="T27" s="6">
        <f t="shared" si="3"/>
        <v>0.1</v>
      </c>
      <c r="U27" s="50">
        <f t="shared" si="4"/>
        <v>0.1</v>
      </c>
      <c r="V27" s="431"/>
      <c r="W27" s="431"/>
      <c r="X27" s="431"/>
      <c r="Y27" s="431"/>
      <c r="Z27" s="1154"/>
      <c r="AA27" s="1157"/>
      <c r="AB27" s="1154"/>
    </row>
    <row r="28" spans="1:28" ht="30" customHeight="1" x14ac:dyDescent="0.2">
      <c r="A28" s="1145"/>
      <c r="B28" s="1147"/>
      <c r="C28" s="1149"/>
      <c r="D28" s="1150"/>
      <c r="E28" s="631"/>
      <c r="F28" s="717"/>
      <c r="G28" s="610"/>
      <c r="H28" s="554"/>
      <c r="I28" s="629"/>
      <c r="J28" s="578"/>
      <c r="K28" s="356">
        <v>0.1</v>
      </c>
      <c r="L28" s="63" t="s">
        <v>24</v>
      </c>
      <c r="M28" s="213">
        <v>1</v>
      </c>
      <c r="N28" s="213">
        <v>1</v>
      </c>
      <c r="O28" s="213">
        <v>1</v>
      </c>
      <c r="P28" s="213">
        <v>1</v>
      </c>
      <c r="Q28" s="59">
        <f t="shared" si="6"/>
        <v>0.1</v>
      </c>
      <c r="R28" s="59">
        <f t="shared" si="7"/>
        <v>0.1</v>
      </c>
      <c r="S28" s="59">
        <f t="shared" si="1"/>
        <v>0.1</v>
      </c>
      <c r="T28" s="59">
        <f t="shared" si="3"/>
        <v>0.1</v>
      </c>
      <c r="U28" s="60">
        <f t="shared" si="4"/>
        <v>0.1</v>
      </c>
      <c r="V28" s="431"/>
      <c r="W28" s="431"/>
      <c r="X28" s="431"/>
      <c r="Y28" s="431"/>
      <c r="Z28" s="1154"/>
      <c r="AA28" s="1157"/>
      <c r="AB28" s="1154"/>
    </row>
    <row r="29" spans="1:28" ht="30" customHeight="1" x14ac:dyDescent="0.2">
      <c r="A29" s="1145"/>
      <c r="B29" s="1147"/>
      <c r="C29" s="1149"/>
      <c r="D29" s="1150"/>
      <c r="E29" s="631"/>
      <c r="F29" s="717"/>
      <c r="G29" s="610"/>
      <c r="H29" s="554"/>
      <c r="I29" s="629"/>
      <c r="J29" s="577" t="s">
        <v>953</v>
      </c>
      <c r="K29" s="353">
        <v>0.8</v>
      </c>
      <c r="L29" s="354" t="s">
        <v>23</v>
      </c>
      <c r="M29" s="355">
        <v>0.1</v>
      </c>
      <c r="N29" s="355">
        <v>0.4</v>
      </c>
      <c r="O29" s="211">
        <v>0.7</v>
      </c>
      <c r="P29" s="212">
        <v>1</v>
      </c>
      <c r="Q29" s="6">
        <f t="shared" si="6"/>
        <v>8.0000000000000016E-2</v>
      </c>
      <c r="R29" s="6">
        <f t="shared" si="7"/>
        <v>0.32000000000000006</v>
      </c>
      <c r="S29" s="6">
        <f t="shared" si="1"/>
        <v>0.55999999999999994</v>
      </c>
      <c r="T29" s="6">
        <f t="shared" si="3"/>
        <v>0.8</v>
      </c>
      <c r="U29" s="50">
        <f t="shared" si="4"/>
        <v>0.8</v>
      </c>
      <c r="V29" s="431"/>
      <c r="W29" s="431"/>
      <c r="X29" s="431"/>
      <c r="Y29" s="431"/>
      <c r="Z29" s="1154"/>
      <c r="AA29" s="1157"/>
      <c r="AB29" s="1154"/>
    </row>
    <row r="30" spans="1:28" ht="30" customHeight="1" x14ac:dyDescent="0.2">
      <c r="A30" s="1145"/>
      <c r="B30" s="1147"/>
      <c r="C30" s="1149"/>
      <c r="D30" s="1150"/>
      <c r="E30" s="633"/>
      <c r="F30" s="718"/>
      <c r="G30" s="700"/>
      <c r="H30" s="584"/>
      <c r="I30" s="1151"/>
      <c r="J30" s="578"/>
      <c r="K30" s="356">
        <v>0.8</v>
      </c>
      <c r="L30" s="63" t="s">
        <v>24</v>
      </c>
      <c r="M30" s="213">
        <v>0</v>
      </c>
      <c r="N30" s="213">
        <v>0.1</v>
      </c>
      <c r="O30" s="213">
        <v>0.7</v>
      </c>
      <c r="P30" s="213">
        <v>1</v>
      </c>
      <c r="Q30" s="59">
        <f t="shared" si="6"/>
        <v>0</v>
      </c>
      <c r="R30" s="59">
        <f t="shared" si="7"/>
        <v>8.0000000000000016E-2</v>
      </c>
      <c r="S30" s="59">
        <f t="shared" si="1"/>
        <v>0.55999999999999994</v>
      </c>
      <c r="T30" s="59">
        <f t="shared" si="3"/>
        <v>0.8</v>
      </c>
      <c r="U30" s="60">
        <f t="shared" si="4"/>
        <v>0.8</v>
      </c>
      <c r="V30" s="461"/>
      <c r="W30" s="461"/>
      <c r="X30" s="461"/>
      <c r="Y30" s="461"/>
      <c r="Z30" s="1154"/>
      <c r="AA30" s="1157"/>
      <c r="AB30" s="1154"/>
    </row>
    <row r="31" spans="1:28" ht="21.6" customHeight="1" x14ac:dyDescent="0.2">
      <c r="A31" s="1145"/>
      <c r="B31" s="1147"/>
      <c r="C31" s="1149"/>
      <c r="D31" s="1150"/>
      <c r="E31" s="630" t="s">
        <v>954</v>
      </c>
      <c r="F31" s="716">
        <v>122</v>
      </c>
      <c r="G31" s="597" t="s">
        <v>955</v>
      </c>
      <c r="H31" s="1163" t="s">
        <v>956</v>
      </c>
      <c r="I31" s="1161">
        <f>+MAX(V31:Y36)</f>
        <v>0.82000000000000006</v>
      </c>
      <c r="J31" s="909" t="s">
        <v>957</v>
      </c>
      <c r="K31" s="353">
        <v>0.2</v>
      </c>
      <c r="L31" s="354" t="s">
        <v>23</v>
      </c>
      <c r="M31" s="355">
        <v>0.1</v>
      </c>
      <c r="N31" s="355">
        <v>0.4</v>
      </c>
      <c r="O31" s="211">
        <v>0.7</v>
      </c>
      <c r="P31" s="212">
        <v>1</v>
      </c>
      <c r="Q31" s="6">
        <f t="shared" si="5"/>
        <v>2.0000000000000004E-2</v>
      </c>
      <c r="R31" s="6">
        <f t="shared" si="2"/>
        <v>8.0000000000000016E-2</v>
      </c>
      <c r="S31" s="6">
        <f t="shared" si="1"/>
        <v>0.13999999999999999</v>
      </c>
      <c r="T31" s="6">
        <f t="shared" si="3"/>
        <v>0.2</v>
      </c>
      <c r="U31" s="50">
        <f t="shared" si="4"/>
        <v>0.2</v>
      </c>
      <c r="V31" s="579">
        <f>+Q32+Q34+Q36</f>
        <v>0.36000000000000004</v>
      </c>
      <c r="W31" s="579">
        <f>+R32+R34+R36</f>
        <v>0.54</v>
      </c>
      <c r="X31" s="579">
        <f>+S32+S34+S36</f>
        <v>0.76</v>
      </c>
      <c r="Y31" s="579">
        <f>+T32+T34+T36</f>
        <v>0.82000000000000006</v>
      </c>
      <c r="Z31" s="1154"/>
      <c r="AA31" s="1157"/>
      <c r="AB31" s="1154"/>
    </row>
    <row r="32" spans="1:28" ht="27.6" customHeight="1" x14ac:dyDescent="0.2">
      <c r="A32" s="1145"/>
      <c r="B32" s="1147"/>
      <c r="C32" s="1149"/>
      <c r="D32" s="1150"/>
      <c r="E32" s="1165"/>
      <c r="F32" s="717"/>
      <c r="G32" s="597"/>
      <c r="H32" s="1163"/>
      <c r="I32" s="1162"/>
      <c r="J32" s="909"/>
      <c r="K32" s="356">
        <v>0.2</v>
      </c>
      <c r="L32" s="63" t="s">
        <v>24</v>
      </c>
      <c r="M32" s="213">
        <v>1</v>
      </c>
      <c r="N32" s="213">
        <v>1</v>
      </c>
      <c r="O32" s="213">
        <v>1</v>
      </c>
      <c r="P32" s="213">
        <v>1</v>
      </c>
      <c r="Q32" s="59">
        <f t="shared" si="5"/>
        <v>0.2</v>
      </c>
      <c r="R32" s="59">
        <f t="shared" si="2"/>
        <v>0.2</v>
      </c>
      <c r="S32" s="59">
        <f t="shared" si="1"/>
        <v>0.2</v>
      </c>
      <c r="T32" s="59">
        <f t="shared" si="3"/>
        <v>0.2</v>
      </c>
      <c r="U32" s="60">
        <f t="shared" si="4"/>
        <v>0.2</v>
      </c>
      <c r="V32" s="579"/>
      <c r="W32" s="579"/>
      <c r="X32" s="579"/>
      <c r="Y32" s="579"/>
      <c r="Z32" s="1154"/>
      <c r="AA32" s="1157"/>
      <c r="AB32" s="1154"/>
    </row>
    <row r="33" spans="1:28" ht="25.15" customHeight="1" x14ac:dyDescent="0.2">
      <c r="A33" s="1145"/>
      <c r="B33" s="1147"/>
      <c r="C33" s="1149"/>
      <c r="D33" s="1150"/>
      <c r="E33" s="1165"/>
      <c r="F33" s="717"/>
      <c r="G33" s="597"/>
      <c r="H33" s="1163"/>
      <c r="I33" s="1162"/>
      <c r="J33" s="909" t="s">
        <v>958</v>
      </c>
      <c r="K33" s="353">
        <v>0.2</v>
      </c>
      <c r="L33" s="354" t="s">
        <v>23</v>
      </c>
      <c r="M33" s="355">
        <v>0.1</v>
      </c>
      <c r="N33" s="355">
        <v>0.4</v>
      </c>
      <c r="O33" s="211">
        <v>0.7</v>
      </c>
      <c r="P33" s="212">
        <v>1</v>
      </c>
      <c r="Q33" s="6">
        <f t="shared" si="5"/>
        <v>2.0000000000000004E-2</v>
      </c>
      <c r="R33" s="6">
        <f t="shared" si="2"/>
        <v>8.0000000000000016E-2</v>
      </c>
      <c r="S33" s="6">
        <f t="shared" si="1"/>
        <v>0.13999999999999999</v>
      </c>
      <c r="T33" s="6">
        <f t="shared" si="3"/>
        <v>0.2</v>
      </c>
      <c r="U33" s="50">
        <f t="shared" si="4"/>
        <v>0.2</v>
      </c>
      <c r="V33" s="579"/>
      <c r="W33" s="579"/>
      <c r="X33" s="579"/>
      <c r="Y33" s="579"/>
      <c r="Z33" s="1154"/>
      <c r="AA33" s="1157"/>
      <c r="AB33" s="1154"/>
    </row>
    <row r="34" spans="1:28" ht="41.45" customHeight="1" x14ac:dyDescent="0.2">
      <c r="A34" s="1145"/>
      <c r="B34" s="1147"/>
      <c r="C34" s="1149"/>
      <c r="D34" s="1150"/>
      <c r="E34" s="1165"/>
      <c r="F34" s="717"/>
      <c r="G34" s="597"/>
      <c r="H34" s="1163"/>
      <c r="I34" s="1162"/>
      <c r="J34" s="909"/>
      <c r="K34" s="356">
        <v>0.2</v>
      </c>
      <c r="L34" s="63" t="s">
        <v>24</v>
      </c>
      <c r="M34" s="213">
        <v>0.5</v>
      </c>
      <c r="N34" s="213">
        <v>0.5</v>
      </c>
      <c r="O34" s="213">
        <v>1</v>
      </c>
      <c r="P34" s="213">
        <v>1</v>
      </c>
      <c r="Q34" s="59">
        <f t="shared" si="5"/>
        <v>0.1</v>
      </c>
      <c r="R34" s="59">
        <f t="shared" si="2"/>
        <v>0.1</v>
      </c>
      <c r="S34" s="59">
        <f t="shared" si="1"/>
        <v>0.2</v>
      </c>
      <c r="T34" s="59">
        <f t="shared" si="3"/>
        <v>0.2</v>
      </c>
      <c r="U34" s="60">
        <f t="shared" si="4"/>
        <v>0.2</v>
      </c>
      <c r="V34" s="579"/>
      <c r="W34" s="579"/>
      <c r="X34" s="579"/>
      <c r="Y34" s="579"/>
      <c r="Z34" s="1154"/>
      <c r="AA34" s="1157"/>
      <c r="AB34" s="1154"/>
    </row>
    <row r="35" spans="1:28" ht="46.15" customHeight="1" x14ac:dyDescent="0.2">
      <c r="A35" s="1145"/>
      <c r="B35" s="1147"/>
      <c r="C35" s="1149"/>
      <c r="D35" s="1150"/>
      <c r="E35" s="1165"/>
      <c r="F35" s="717"/>
      <c r="G35" s="597"/>
      <c r="H35" s="1163"/>
      <c r="I35" s="1162"/>
      <c r="J35" s="909" t="s">
        <v>959</v>
      </c>
      <c r="K35" s="353">
        <v>0.6</v>
      </c>
      <c r="L35" s="354" t="s">
        <v>23</v>
      </c>
      <c r="M35" s="355">
        <v>0.1</v>
      </c>
      <c r="N35" s="355">
        <v>0.4</v>
      </c>
      <c r="O35" s="211">
        <v>0.7</v>
      </c>
      <c r="P35" s="212">
        <v>1</v>
      </c>
      <c r="Q35" s="6">
        <f t="shared" si="5"/>
        <v>0.06</v>
      </c>
      <c r="R35" s="6">
        <f t="shared" si="2"/>
        <v>0.24</v>
      </c>
      <c r="S35" s="6">
        <f t="shared" si="1"/>
        <v>0.42</v>
      </c>
      <c r="T35" s="6">
        <f t="shared" si="3"/>
        <v>0.6</v>
      </c>
      <c r="U35" s="50">
        <f t="shared" si="4"/>
        <v>0.6</v>
      </c>
      <c r="V35" s="579"/>
      <c r="W35" s="579"/>
      <c r="X35" s="579"/>
      <c r="Y35" s="579"/>
      <c r="Z35" s="1154"/>
      <c r="AA35" s="1157"/>
      <c r="AB35" s="1154"/>
    </row>
    <row r="36" spans="1:28" ht="27.6" customHeight="1" x14ac:dyDescent="0.2">
      <c r="A36" s="1145"/>
      <c r="B36" s="1147"/>
      <c r="C36" s="1149"/>
      <c r="D36" s="1150"/>
      <c r="E36" s="1166"/>
      <c r="F36" s="718"/>
      <c r="G36" s="597"/>
      <c r="H36" s="1163"/>
      <c r="I36" s="1162"/>
      <c r="J36" s="909"/>
      <c r="K36" s="356">
        <v>0.6</v>
      </c>
      <c r="L36" s="63" t="s">
        <v>24</v>
      </c>
      <c r="M36" s="213">
        <v>0.1</v>
      </c>
      <c r="N36" s="213">
        <v>0.4</v>
      </c>
      <c r="O36" s="213">
        <v>0.6</v>
      </c>
      <c r="P36" s="213">
        <v>0.7</v>
      </c>
      <c r="Q36" s="59">
        <f t="shared" si="5"/>
        <v>0.06</v>
      </c>
      <c r="R36" s="59">
        <f t="shared" si="2"/>
        <v>0.24</v>
      </c>
      <c r="S36" s="59">
        <f t="shared" si="1"/>
        <v>0.36</v>
      </c>
      <c r="T36" s="59">
        <f t="shared" si="3"/>
        <v>0.42</v>
      </c>
      <c r="U36" s="60">
        <f t="shared" si="4"/>
        <v>0.42</v>
      </c>
      <c r="V36" s="579"/>
      <c r="W36" s="579"/>
      <c r="X36" s="579"/>
      <c r="Y36" s="579"/>
      <c r="Z36" s="1154"/>
      <c r="AA36" s="1157"/>
      <c r="AB36" s="1154"/>
    </row>
    <row r="37" spans="1:28" ht="28.15" customHeight="1" x14ac:dyDescent="0.2">
      <c r="A37" s="1145"/>
      <c r="B37" s="1147"/>
      <c r="C37" s="1149"/>
      <c r="D37" s="1150"/>
      <c r="E37" s="634" t="s">
        <v>960</v>
      </c>
      <c r="F37" s="716">
        <v>123</v>
      </c>
      <c r="G37" s="597" t="s">
        <v>961</v>
      </c>
      <c r="H37" s="1163" t="s">
        <v>962</v>
      </c>
      <c r="I37" s="1161">
        <f>+MAX(V37:Y42)</f>
        <v>0.96819999999999995</v>
      </c>
      <c r="J37" s="1167" t="s">
        <v>963</v>
      </c>
      <c r="K37" s="353">
        <v>0.2</v>
      </c>
      <c r="L37" s="354" t="s">
        <v>23</v>
      </c>
      <c r="M37" s="355">
        <v>0.1</v>
      </c>
      <c r="N37" s="355">
        <v>0.4</v>
      </c>
      <c r="O37" s="211">
        <v>0.7</v>
      </c>
      <c r="P37" s="212">
        <v>1</v>
      </c>
      <c r="Q37" s="357">
        <f t="shared" ref="Q37:Q42" si="8">+SUM(M37:M37)*K37</f>
        <v>2.0000000000000004E-2</v>
      </c>
      <c r="R37" s="357">
        <f>+SUM(N37:N37)*K37</f>
        <v>8.0000000000000016E-2</v>
      </c>
      <c r="S37" s="6">
        <f t="shared" si="1"/>
        <v>0.13999999999999999</v>
      </c>
      <c r="T37" s="6">
        <f t="shared" si="3"/>
        <v>0.2</v>
      </c>
      <c r="U37" s="50">
        <f t="shared" si="4"/>
        <v>0.2</v>
      </c>
      <c r="V37" s="579">
        <f>+Q38+Q40+Q42</f>
        <v>0.3</v>
      </c>
      <c r="W37" s="579">
        <f>+R38+R40+R42</f>
        <v>0.46</v>
      </c>
      <c r="X37" s="579">
        <f>+S38+S40+S42</f>
        <v>0.76</v>
      </c>
      <c r="Y37" s="579">
        <f>+T38+T40+T42</f>
        <v>0.96819999999999995</v>
      </c>
      <c r="Z37" s="1154"/>
      <c r="AA37" s="1157"/>
      <c r="AB37" s="1154"/>
    </row>
    <row r="38" spans="1:28" ht="22.15" customHeight="1" x14ac:dyDescent="0.2">
      <c r="A38" s="1145"/>
      <c r="B38" s="1147"/>
      <c r="C38" s="1149"/>
      <c r="D38" s="1150"/>
      <c r="E38" s="634"/>
      <c r="F38" s="717"/>
      <c r="G38" s="597"/>
      <c r="H38" s="1163"/>
      <c r="I38" s="1161"/>
      <c r="J38" s="1168"/>
      <c r="K38" s="356">
        <v>0.2</v>
      </c>
      <c r="L38" s="63" t="s">
        <v>24</v>
      </c>
      <c r="M38" s="213">
        <v>0.7</v>
      </c>
      <c r="N38" s="213">
        <v>1</v>
      </c>
      <c r="O38" s="213">
        <v>1</v>
      </c>
      <c r="P38" s="213">
        <v>1</v>
      </c>
      <c r="Q38" s="59">
        <f t="shared" si="8"/>
        <v>0.13999999999999999</v>
      </c>
      <c r="R38" s="59">
        <f t="shared" si="2"/>
        <v>0.2</v>
      </c>
      <c r="S38" s="59">
        <f t="shared" si="1"/>
        <v>0.2</v>
      </c>
      <c r="T38" s="59">
        <f t="shared" si="3"/>
        <v>0.2</v>
      </c>
      <c r="U38" s="60">
        <f t="shared" si="4"/>
        <v>0.2</v>
      </c>
      <c r="V38" s="579"/>
      <c r="W38" s="579"/>
      <c r="X38" s="579"/>
      <c r="Y38" s="579"/>
      <c r="Z38" s="1154"/>
      <c r="AA38" s="1157"/>
      <c r="AB38" s="1154"/>
    </row>
    <row r="39" spans="1:28" ht="31.9" customHeight="1" x14ac:dyDescent="0.2">
      <c r="A39" s="1145"/>
      <c r="B39" s="1147"/>
      <c r="C39" s="1149"/>
      <c r="D39" s="1150"/>
      <c r="E39" s="634"/>
      <c r="F39" s="717"/>
      <c r="G39" s="597"/>
      <c r="H39" s="1163"/>
      <c r="I39" s="1161"/>
      <c r="J39" s="1167" t="s">
        <v>964</v>
      </c>
      <c r="K39" s="353">
        <v>0.2</v>
      </c>
      <c r="L39" s="354" t="s">
        <v>23</v>
      </c>
      <c r="M39" s="355">
        <v>0.1</v>
      </c>
      <c r="N39" s="355">
        <v>0.4</v>
      </c>
      <c r="O39" s="211">
        <v>0.7</v>
      </c>
      <c r="P39" s="212">
        <v>1</v>
      </c>
      <c r="Q39" s="357">
        <f t="shared" si="8"/>
        <v>2.0000000000000004E-2</v>
      </c>
      <c r="R39" s="6">
        <f t="shared" si="2"/>
        <v>8.0000000000000016E-2</v>
      </c>
      <c r="S39" s="6">
        <f t="shared" si="1"/>
        <v>0.13999999999999999</v>
      </c>
      <c r="T39" s="6">
        <f t="shared" si="3"/>
        <v>0.2</v>
      </c>
      <c r="U39" s="50">
        <f t="shared" si="4"/>
        <v>0.2</v>
      </c>
      <c r="V39" s="579"/>
      <c r="W39" s="579"/>
      <c r="X39" s="579"/>
      <c r="Y39" s="579"/>
      <c r="Z39" s="1154"/>
      <c r="AA39" s="1157"/>
      <c r="AB39" s="1154"/>
    </row>
    <row r="40" spans="1:28" ht="31.9" customHeight="1" x14ac:dyDescent="0.2">
      <c r="A40" s="1145"/>
      <c r="B40" s="1147"/>
      <c r="C40" s="1149"/>
      <c r="D40" s="1150"/>
      <c r="E40" s="634"/>
      <c r="F40" s="717"/>
      <c r="G40" s="597"/>
      <c r="H40" s="1163"/>
      <c r="I40" s="1161"/>
      <c r="J40" s="1168"/>
      <c r="K40" s="356">
        <v>0.2</v>
      </c>
      <c r="L40" s="63" t="s">
        <v>24</v>
      </c>
      <c r="M40" s="213">
        <v>0.5</v>
      </c>
      <c r="N40" s="213">
        <v>1</v>
      </c>
      <c r="O40" s="213">
        <v>1</v>
      </c>
      <c r="P40" s="213">
        <v>1</v>
      </c>
      <c r="Q40" s="59">
        <f t="shared" si="8"/>
        <v>0.1</v>
      </c>
      <c r="R40" s="59">
        <f t="shared" si="2"/>
        <v>0.2</v>
      </c>
      <c r="S40" s="59">
        <f t="shared" si="1"/>
        <v>0.2</v>
      </c>
      <c r="T40" s="59">
        <f t="shared" si="3"/>
        <v>0.2</v>
      </c>
      <c r="U40" s="60">
        <f t="shared" si="4"/>
        <v>0.2</v>
      </c>
      <c r="V40" s="579"/>
      <c r="W40" s="579"/>
      <c r="X40" s="579"/>
      <c r="Y40" s="579"/>
      <c r="Z40" s="1154"/>
      <c r="AA40" s="1157"/>
      <c r="AB40" s="1154"/>
    </row>
    <row r="41" spans="1:28" ht="33.6" customHeight="1" x14ac:dyDescent="0.2">
      <c r="A41" s="1145"/>
      <c r="B41" s="1147"/>
      <c r="C41" s="1149"/>
      <c r="D41" s="1150"/>
      <c r="E41" s="634"/>
      <c r="F41" s="717"/>
      <c r="G41" s="597"/>
      <c r="H41" s="1163"/>
      <c r="I41" s="1161"/>
      <c r="J41" s="1167" t="s">
        <v>965</v>
      </c>
      <c r="K41" s="353">
        <v>0.6</v>
      </c>
      <c r="L41" s="354" t="s">
        <v>23</v>
      </c>
      <c r="M41" s="355">
        <v>0.1</v>
      </c>
      <c r="N41" s="355">
        <v>0.4</v>
      </c>
      <c r="O41" s="211">
        <v>0.7</v>
      </c>
      <c r="P41" s="212">
        <v>1</v>
      </c>
      <c r="Q41" s="357">
        <f t="shared" si="8"/>
        <v>0.06</v>
      </c>
      <c r="R41" s="6">
        <f t="shared" si="2"/>
        <v>0.24</v>
      </c>
      <c r="S41" s="6">
        <f t="shared" si="1"/>
        <v>0.42</v>
      </c>
      <c r="T41" s="6">
        <f t="shared" si="3"/>
        <v>0.6</v>
      </c>
      <c r="U41" s="50">
        <f t="shared" si="4"/>
        <v>0.6</v>
      </c>
      <c r="V41" s="579"/>
      <c r="W41" s="579"/>
      <c r="X41" s="579"/>
      <c r="Y41" s="579"/>
      <c r="Z41" s="1154"/>
      <c r="AA41" s="1157"/>
      <c r="AB41" s="1154"/>
    </row>
    <row r="42" spans="1:28" ht="38.450000000000003" customHeight="1" x14ac:dyDescent="0.2">
      <c r="A42" s="1145"/>
      <c r="B42" s="1147"/>
      <c r="C42" s="1149"/>
      <c r="D42" s="1150"/>
      <c r="E42" s="634"/>
      <c r="F42" s="718"/>
      <c r="G42" s="597"/>
      <c r="H42" s="1163"/>
      <c r="I42" s="1161"/>
      <c r="J42" s="1168"/>
      <c r="K42" s="356">
        <v>0.6</v>
      </c>
      <c r="L42" s="63" t="s">
        <v>24</v>
      </c>
      <c r="M42" s="213">
        <v>0.1</v>
      </c>
      <c r="N42" s="213">
        <v>0.1</v>
      </c>
      <c r="O42" s="213">
        <v>0.6</v>
      </c>
      <c r="P42" s="213">
        <v>0.94699999999999995</v>
      </c>
      <c r="Q42" s="59">
        <f t="shared" si="8"/>
        <v>0.06</v>
      </c>
      <c r="R42" s="59">
        <f t="shared" si="2"/>
        <v>0.06</v>
      </c>
      <c r="S42" s="59">
        <f t="shared" si="1"/>
        <v>0.36</v>
      </c>
      <c r="T42" s="59">
        <f t="shared" si="3"/>
        <v>0.56819999999999993</v>
      </c>
      <c r="U42" s="60">
        <f t="shared" si="4"/>
        <v>0.56819999999999993</v>
      </c>
      <c r="V42" s="579"/>
      <c r="W42" s="579"/>
      <c r="X42" s="579"/>
      <c r="Y42" s="579"/>
      <c r="Z42" s="1154"/>
      <c r="AA42" s="1158"/>
      <c r="AB42" s="1154"/>
    </row>
    <row r="43" spans="1:28" ht="32.450000000000003" customHeight="1" x14ac:dyDescent="0.2">
      <c r="A43" s="1145" t="s">
        <v>966</v>
      </c>
      <c r="B43" s="1147"/>
      <c r="C43" s="1169" t="s">
        <v>967</v>
      </c>
      <c r="D43" s="1170" t="s">
        <v>968</v>
      </c>
      <c r="E43" s="634" t="s">
        <v>969</v>
      </c>
      <c r="F43" s="716">
        <v>124</v>
      </c>
      <c r="G43" s="1149" t="s">
        <v>970</v>
      </c>
      <c r="H43" s="1163" t="s">
        <v>938</v>
      </c>
      <c r="I43" s="1161">
        <f>+MAX(V43:Y48)</f>
        <v>0.85000000000000009</v>
      </c>
      <c r="J43" s="1175" t="s">
        <v>971</v>
      </c>
      <c r="K43" s="353">
        <v>0.4</v>
      </c>
      <c r="L43" s="354" t="s">
        <v>23</v>
      </c>
      <c r="M43" s="355">
        <v>0.3</v>
      </c>
      <c r="N43" s="355">
        <v>1</v>
      </c>
      <c r="O43" s="355">
        <v>1</v>
      </c>
      <c r="P43" s="358">
        <v>1</v>
      </c>
      <c r="Q43" s="6">
        <f t="shared" si="5"/>
        <v>0.12</v>
      </c>
      <c r="R43" s="6">
        <f t="shared" si="2"/>
        <v>0.4</v>
      </c>
      <c r="S43" s="6">
        <f t="shared" si="1"/>
        <v>0.4</v>
      </c>
      <c r="T43" s="6">
        <f t="shared" si="3"/>
        <v>0.4</v>
      </c>
      <c r="U43" s="50">
        <f t="shared" si="4"/>
        <v>0.4</v>
      </c>
      <c r="V43" s="579">
        <f>+Q44+Q46+Q48</f>
        <v>4.0000000000000008E-2</v>
      </c>
      <c r="W43" s="579">
        <f>+R44+R46+R48</f>
        <v>0.13</v>
      </c>
      <c r="X43" s="579">
        <f>+S44+S46+S48</f>
        <v>0.76000000000000012</v>
      </c>
      <c r="Y43" s="579">
        <f>+T44+T46+T48</f>
        <v>0.85000000000000009</v>
      </c>
      <c r="Z43" s="1154"/>
      <c r="AA43" s="1156" t="s">
        <v>972</v>
      </c>
      <c r="AB43" s="1154"/>
    </row>
    <row r="44" spans="1:28" ht="40.9" customHeight="1" x14ac:dyDescent="0.2">
      <c r="A44" s="1145"/>
      <c r="B44" s="1147"/>
      <c r="C44" s="1169"/>
      <c r="D44" s="1170"/>
      <c r="E44" s="634"/>
      <c r="F44" s="717"/>
      <c r="G44" s="1149"/>
      <c r="H44" s="1163"/>
      <c r="I44" s="1162"/>
      <c r="J44" s="1175"/>
      <c r="K44" s="356">
        <v>0.4</v>
      </c>
      <c r="L44" s="63" t="s">
        <v>24</v>
      </c>
      <c r="M44" s="213">
        <v>0.1</v>
      </c>
      <c r="N44" s="213">
        <v>0.2</v>
      </c>
      <c r="O44" s="213">
        <v>0.65</v>
      </c>
      <c r="P44" s="213">
        <v>0.75</v>
      </c>
      <c r="Q44" s="59">
        <f t="shared" si="5"/>
        <v>4.0000000000000008E-2</v>
      </c>
      <c r="R44" s="59">
        <f t="shared" si="2"/>
        <v>8.0000000000000016E-2</v>
      </c>
      <c r="S44" s="59">
        <f t="shared" si="1"/>
        <v>0.26</v>
      </c>
      <c r="T44" s="59">
        <f t="shared" si="3"/>
        <v>0.30000000000000004</v>
      </c>
      <c r="U44" s="60">
        <f t="shared" si="4"/>
        <v>0.30000000000000004</v>
      </c>
      <c r="V44" s="579"/>
      <c r="W44" s="579"/>
      <c r="X44" s="579"/>
      <c r="Y44" s="579"/>
      <c r="Z44" s="1154"/>
      <c r="AA44" s="1157"/>
      <c r="AB44" s="1154"/>
    </row>
    <row r="45" spans="1:28" ht="41.45" customHeight="1" x14ac:dyDescent="0.2">
      <c r="A45" s="1145"/>
      <c r="B45" s="1147"/>
      <c r="C45" s="1169"/>
      <c r="D45" s="1170"/>
      <c r="E45" s="634"/>
      <c r="F45" s="717"/>
      <c r="G45" s="1149"/>
      <c r="H45" s="1174" t="s">
        <v>973</v>
      </c>
      <c r="I45" s="1162"/>
      <c r="J45" s="1175" t="s">
        <v>974</v>
      </c>
      <c r="K45" s="353">
        <v>0.4</v>
      </c>
      <c r="L45" s="354" t="s">
        <v>23</v>
      </c>
      <c r="M45" s="355">
        <v>0</v>
      </c>
      <c r="N45" s="355">
        <v>0.5</v>
      </c>
      <c r="O45" s="355">
        <v>1</v>
      </c>
      <c r="P45" s="358">
        <v>1</v>
      </c>
      <c r="Q45" s="6">
        <f t="shared" si="5"/>
        <v>0</v>
      </c>
      <c r="R45" s="6">
        <f t="shared" si="2"/>
        <v>0.2</v>
      </c>
      <c r="S45" s="6">
        <f t="shared" si="1"/>
        <v>0.4</v>
      </c>
      <c r="T45" s="6">
        <f t="shared" si="3"/>
        <v>0.4</v>
      </c>
      <c r="U45" s="50">
        <f t="shared" si="4"/>
        <v>0.4</v>
      </c>
      <c r="V45" s="579"/>
      <c r="W45" s="579"/>
      <c r="X45" s="579"/>
      <c r="Y45" s="579"/>
      <c r="Z45" s="1154"/>
      <c r="AA45" s="1157"/>
      <c r="AB45" s="1154"/>
    </row>
    <row r="46" spans="1:28" ht="45" customHeight="1" x14ac:dyDescent="0.2">
      <c r="A46" s="1145"/>
      <c r="B46" s="1147"/>
      <c r="C46" s="1169"/>
      <c r="D46" s="1170"/>
      <c r="E46" s="634"/>
      <c r="F46" s="717"/>
      <c r="G46" s="1149"/>
      <c r="H46" s="1174"/>
      <c r="I46" s="1162"/>
      <c r="J46" s="1175"/>
      <c r="K46" s="356">
        <v>0.4</v>
      </c>
      <c r="L46" s="63" t="s">
        <v>24</v>
      </c>
      <c r="M46" s="213">
        <v>0</v>
      </c>
      <c r="N46" s="213">
        <v>0.05</v>
      </c>
      <c r="O46" s="213">
        <v>0.8</v>
      </c>
      <c r="P46" s="213">
        <v>0.9</v>
      </c>
      <c r="Q46" s="59">
        <f t="shared" si="5"/>
        <v>0</v>
      </c>
      <c r="R46" s="59">
        <f t="shared" si="2"/>
        <v>2.0000000000000004E-2</v>
      </c>
      <c r="S46" s="59">
        <f t="shared" si="1"/>
        <v>0.32000000000000006</v>
      </c>
      <c r="T46" s="59">
        <f t="shared" si="3"/>
        <v>0.36000000000000004</v>
      </c>
      <c r="U46" s="60">
        <f t="shared" si="4"/>
        <v>0.36000000000000004</v>
      </c>
      <c r="V46" s="579"/>
      <c r="W46" s="579"/>
      <c r="X46" s="579"/>
      <c r="Y46" s="579"/>
      <c r="Z46" s="1154"/>
      <c r="AA46" s="1157"/>
      <c r="AB46" s="1154"/>
    </row>
    <row r="47" spans="1:28" ht="27.6" customHeight="1" x14ac:dyDescent="0.2">
      <c r="A47" s="1145"/>
      <c r="B47" s="1147"/>
      <c r="C47" s="1169"/>
      <c r="D47" s="1170"/>
      <c r="E47" s="634"/>
      <c r="F47" s="717"/>
      <c r="G47" s="1149"/>
      <c r="H47" s="1176" t="s">
        <v>975</v>
      </c>
      <c r="I47" s="1162"/>
      <c r="J47" s="1175" t="s">
        <v>976</v>
      </c>
      <c r="K47" s="353">
        <v>0.2</v>
      </c>
      <c r="L47" s="354" t="s">
        <v>23</v>
      </c>
      <c r="M47" s="355">
        <v>0</v>
      </c>
      <c r="N47" s="355">
        <v>0.15</v>
      </c>
      <c r="O47" s="355">
        <v>1</v>
      </c>
      <c r="P47" s="358">
        <v>1</v>
      </c>
      <c r="Q47" s="6">
        <f t="shared" si="5"/>
        <v>0</v>
      </c>
      <c r="R47" s="6">
        <f t="shared" si="2"/>
        <v>0.03</v>
      </c>
      <c r="S47" s="6">
        <f t="shared" si="1"/>
        <v>0.2</v>
      </c>
      <c r="T47" s="6">
        <f t="shared" si="3"/>
        <v>0.2</v>
      </c>
      <c r="U47" s="50">
        <f t="shared" si="4"/>
        <v>0.2</v>
      </c>
      <c r="V47" s="579"/>
      <c r="W47" s="579"/>
      <c r="X47" s="579"/>
      <c r="Y47" s="579"/>
      <c r="Z47" s="1154"/>
      <c r="AA47" s="1157"/>
      <c r="AB47" s="1154"/>
    </row>
    <row r="48" spans="1:28" ht="49.9" customHeight="1" x14ac:dyDescent="0.2">
      <c r="A48" s="1145"/>
      <c r="B48" s="1147"/>
      <c r="C48" s="1169"/>
      <c r="D48" s="1170"/>
      <c r="E48" s="634"/>
      <c r="F48" s="717"/>
      <c r="G48" s="1149"/>
      <c r="H48" s="1176"/>
      <c r="I48" s="1162"/>
      <c r="J48" s="1175"/>
      <c r="K48" s="356">
        <v>0.2</v>
      </c>
      <c r="L48" s="63" t="s">
        <v>24</v>
      </c>
      <c r="M48" s="213">
        <v>0</v>
      </c>
      <c r="N48" s="213">
        <v>0.15</v>
      </c>
      <c r="O48" s="213">
        <v>0.9</v>
      </c>
      <c r="P48" s="213">
        <v>0.95</v>
      </c>
      <c r="Q48" s="59">
        <f t="shared" si="5"/>
        <v>0</v>
      </c>
      <c r="R48" s="59">
        <f t="shared" si="2"/>
        <v>0.03</v>
      </c>
      <c r="S48" s="59">
        <f t="shared" si="1"/>
        <v>0.18000000000000002</v>
      </c>
      <c r="T48" s="59">
        <f t="shared" si="3"/>
        <v>0.19</v>
      </c>
      <c r="U48" s="60">
        <f t="shared" si="4"/>
        <v>0.19</v>
      </c>
      <c r="V48" s="579"/>
      <c r="W48" s="579"/>
      <c r="X48" s="579"/>
      <c r="Y48" s="579"/>
      <c r="Z48" s="1154"/>
      <c r="AA48" s="1157"/>
      <c r="AB48" s="1154"/>
    </row>
    <row r="49" spans="1:69" s="13" customFormat="1" ht="30" customHeight="1" x14ac:dyDescent="0.2">
      <c r="A49" s="1145" t="s">
        <v>977</v>
      </c>
      <c r="B49" s="1147"/>
      <c r="C49" s="1169" t="s">
        <v>978</v>
      </c>
      <c r="D49" s="1170" t="s">
        <v>979</v>
      </c>
      <c r="E49" s="1188" t="s">
        <v>980</v>
      </c>
      <c r="F49" s="716">
        <v>125</v>
      </c>
      <c r="G49" s="715" t="s">
        <v>981</v>
      </c>
      <c r="H49" s="1186" t="s">
        <v>938</v>
      </c>
      <c r="I49" s="1187">
        <f>+MAX(V49:Y52)</f>
        <v>1</v>
      </c>
      <c r="J49" s="909" t="s">
        <v>982</v>
      </c>
      <c r="K49" s="353">
        <v>0.3</v>
      </c>
      <c r="L49" s="354" t="s">
        <v>23</v>
      </c>
      <c r="M49" s="355">
        <v>1</v>
      </c>
      <c r="N49" s="355">
        <v>1</v>
      </c>
      <c r="O49" s="211">
        <v>1</v>
      </c>
      <c r="P49" s="211">
        <v>1</v>
      </c>
      <c r="Q49" s="6">
        <f t="shared" si="5"/>
        <v>0.3</v>
      </c>
      <c r="R49" s="6">
        <f t="shared" si="2"/>
        <v>0.3</v>
      </c>
      <c r="S49" s="6">
        <f t="shared" si="1"/>
        <v>0.3</v>
      </c>
      <c r="T49" s="6">
        <f t="shared" si="3"/>
        <v>0.3</v>
      </c>
      <c r="U49" s="50">
        <f t="shared" si="4"/>
        <v>0.3</v>
      </c>
      <c r="V49" s="579">
        <f>+Q50+Q52</f>
        <v>0.26384615384615384</v>
      </c>
      <c r="W49" s="579">
        <f>+R50+R52</f>
        <v>0.68500000000000005</v>
      </c>
      <c r="X49" s="579">
        <f>+S50+S52</f>
        <v>0.76899999999999991</v>
      </c>
      <c r="Y49" s="579">
        <f>+T50+T52</f>
        <v>1</v>
      </c>
      <c r="Z49" s="1154"/>
      <c r="AA49" s="1156" t="s">
        <v>983</v>
      </c>
      <c r="AB49" s="1154"/>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x14ac:dyDescent="0.2">
      <c r="A50" s="1145"/>
      <c r="B50" s="1147"/>
      <c r="C50" s="1169"/>
      <c r="D50" s="1170"/>
      <c r="E50" s="1188"/>
      <c r="F50" s="717"/>
      <c r="G50" s="715"/>
      <c r="H50" s="1186"/>
      <c r="I50" s="1187"/>
      <c r="J50" s="909"/>
      <c r="K50" s="356">
        <v>0.3</v>
      </c>
      <c r="L50" s="359" t="s">
        <v>24</v>
      </c>
      <c r="M50" s="213">
        <v>0.7</v>
      </c>
      <c r="N50" s="213">
        <v>1</v>
      </c>
      <c r="O50" s="213">
        <v>1</v>
      </c>
      <c r="P50" s="213">
        <v>1</v>
      </c>
      <c r="Q50" s="59">
        <f t="shared" si="5"/>
        <v>0.21</v>
      </c>
      <c r="R50" s="59">
        <f t="shared" si="2"/>
        <v>0.3</v>
      </c>
      <c r="S50" s="59">
        <f t="shared" si="1"/>
        <v>0.3</v>
      </c>
      <c r="T50" s="59">
        <f t="shared" si="3"/>
        <v>0.3</v>
      </c>
      <c r="U50" s="60">
        <f t="shared" si="4"/>
        <v>0.3</v>
      </c>
      <c r="V50" s="579"/>
      <c r="W50" s="579"/>
      <c r="X50" s="579"/>
      <c r="Y50" s="579"/>
      <c r="Z50" s="1154"/>
      <c r="AA50" s="1157"/>
      <c r="AB50" s="1154"/>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25.9" customHeight="1" x14ac:dyDescent="0.2">
      <c r="A51" s="1145"/>
      <c r="B51" s="1147"/>
      <c r="C51" s="1169"/>
      <c r="D51" s="1170"/>
      <c r="E51" s="1188"/>
      <c r="F51" s="717"/>
      <c r="G51" s="715"/>
      <c r="H51" s="1186"/>
      <c r="I51" s="1187"/>
      <c r="J51" s="909" t="s">
        <v>984</v>
      </c>
      <c r="K51" s="353">
        <v>0.7</v>
      </c>
      <c r="L51" s="354" t="s">
        <v>23</v>
      </c>
      <c r="M51" s="355">
        <v>0</v>
      </c>
      <c r="N51" s="355">
        <v>0.2</v>
      </c>
      <c r="O51" s="355">
        <v>0.6</v>
      </c>
      <c r="P51" s="211">
        <v>1</v>
      </c>
      <c r="Q51" s="6">
        <f t="shared" si="5"/>
        <v>0</v>
      </c>
      <c r="R51" s="6">
        <f t="shared" si="2"/>
        <v>0.13999999999999999</v>
      </c>
      <c r="S51" s="6">
        <f t="shared" si="1"/>
        <v>0.42</v>
      </c>
      <c r="T51" s="6">
        <f t="shared" si="3"/>
        <v>0.7</v>
      </c>
      <c r="U51" s="50">
        <f t="shared" si="4"/>
        <v>0.7</v>
      </c>
      <c r="V51" s="579"/>
      <c r="W51" s="579"/>
      <c r="X51" s="579"/>
      <c r="Y51" s="579"/>
      <c r="Z51" s="1154"/>
      <c r="AA51" s="1157"/>
      <c r="AB51" s="1154"/>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24" customHeight="1" x14ac:dyDescent="0.2">
      <c r="A52" s="1145"/>
      <c r="B52" s="1147"/>
      <c r="C52" s="1169"/>
      <c r="D52" s="1170"/>
      <c r="E52" s="1188"/>
      <c r="F52" s="718"/>
      <c r="G52" s="715"/>
      <c r="H52" s="1186"/>
      <c r="I52" s="1187"/>
      <c r="J52" s="909"/>
      <c r="K52" s="356">
        <v>0.7</v>
      </c>
      <c r="L52" s="359" t="s">
        <v>24</v>
      </c>
      <c r="M52" s="213">
        <f>(1/13)*100%</f>
        <v>7.6923076923076927E-2</v>
      </c>
      <c r="N52" s="213">
        <v>0.55000000000000004</v>
      </c>
      <c r="O52" s="213">
        <v>0.67</v>
      </c>
      <c r="P52" s="213">
        <v>1</v>
      </c>
      <c r="Q52" s="59">
        <f t="shared" si="5"/>
        <v>5.3846153846153849E-2</v>
      </c>
      <c r="R52" s="59">
        <f t="shared" si="2"/>
        <v>0.38500000000000001</v>
      </c>
      <c r="S52" s="59">
        <f t="shared" si="1"/>
        <v>0.46899999999999997</v>
      </c>
      <c r="T52" s="59">
        <f t="shared" si="3"/>
        <v>0.7</v>
      </c>
      <c r="U52" s="60">
        <f t="shared" si="4"/>
        <v>0.7</v>
      </c>
      <c r="V52" s="579"/>
      <c r="W52" s="579"/>
      <c r="X52" s="579"/>
      <c r="Y52" s="579"/>
      <c r="Z52" s="1154"/>
      <c r="AA52" s="1157"/>
      <c r="AB52" s="1154"/>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31.15" customHeight="1" x14ac:dyDescent="0.2">
      <c r="A53" s="1145"/>
      <c r="B53" s="1147"/>
      <c r="C53" s="1169"/>
      <c r="D53" s="1170" t="s">
        <v>985</v>
      </c>
      <c r="E53" s="630" t="s">
        <v>986</v>
      </c>
      <c r="F53" s="716">
        <v>126</v>
      </c>
      <c r="G53" s="1177" t="s">
        <v>987</v>
      </c>
      <c r="H53" s="1180" t="s">
        <v>938</v>
      </c>
      <c r="I53" s="1183">
        <f>+MAX(V53:Y58)</f>
        <v>0.96099999999999997</v>
      </c>
      <c r="J53" s="909" t="s">
        <v>988</v>
      </c>
      <c r="K53" s="353">
        <v>0.3</v>
      </c>
      <c r="L53" s="354" t="s">
        <v>23</v>
      </c>
      <c r="M53" s="355">
        <v>0.2</v>
      </c>
      <c r="N53" s="355">
        <v>0.5</v>
      </c>
      <c r="O53" s="355">
        <v>1</v>
      </c>
      <c r="P53" s="355">
        <v>1</v>
      </c>
      <c r="Q53" s="6">
        <f>+SUM(M53:M53)*K53</f>
        <v>0.06</v>
      </c>
      <c r="R53" s="51">
        <f t="shared" ref="R53:R58" si="9">+SUM(N53:N53)*K53</f>
        <v>0.15</v>
      </c>
      <c r="S53" s="51">
        <f t="shared" si="1"/>
        <v>0.3</v>
      </c>
      <c r="T53" s="51">
        <f t="shared" si="3"/>
        <v>0.3</v>
      </c>
      <c r="U53" s="50">
        <f t="shared" si="4"/>
        <v>0.3</v>
      </c>
      <c r="V53" s="430">
        <f>+Q54+Q56+Q58</f>
        <v>0.1082932950878451</v>
      </c>
      <c r="W53" s="430">
        <f>+R54+R56+R58</f>
        <v>0.374</v>
      </c>
      <c r="X53" s="430">
        <f>+S54+S56+S58</f>
        <v>0.76</v>
      </c>
      <c r="Y53" s="430">
        <f>+T54+T56+T58</f>
        <v>0.96099999999999997</v>
      </c>
      <c r="Z53" s="1154"/>
      <c r="AA53" s="1157"/>
      <c r="AB53" s="1154"/>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35.450000000000003" customHeight="1" x14ac:dyDescent="0.2">
      <c r="A54" s="1145"/>
      <c r="B54" s="1147"/>
      <c r="C54" s="1169"/>
      <c r="D54" s="1170"/>
      <c r="E54" s="631"/>
      <c r="F54" s="717"/>
      <c r="G54" s="1178"/>
      <c r="H54" s="1181"/>
      <c r="I54" s="1184"/>
      <c r="J54" s="909"/>
      <c r="K54" s="356">
        <v>0.3</v>
      </c>
      <c r="L54" s="359" t="s">
        <v>24</v>
      </c>
      <c r="M54" s="213">
        <v>0.2</v>
      </c>
      <c r="N54" s="213">
        <v>0.26</v>
      </c>
      <c r="O54" s="213">
        <v>0.6</v>
      </c>
      <c r="P54" s="362">
        <v>0.87</v>
      </c>
      <c r="Q54" s="59">
        <f t="shared" si="5"/>
        <v>0.06</v>
      </c>
      <c r="R54" s="59">
        <f t="shared" si="9"/>
        <v>7.8E-2</v>
      </c>
      <c r="S54" s="59">
        <f t="shared" si="1"/>
        <v>0.18</v>
      </c>
      <c r="T54" s="59">
        <f t="shared" si="3"/>
        <v>0.26100000000000001</v>
      </c>
      <c r="U54" s="61">
        <f t="shared" si="4"/>
        <v>0.26100000000000001</v>
      </c>
      <c r="V54" s="431"/>
      <c r="W54" s="431"/>
      <c r="X54" s="431"/>
      <c r="Y54" s="431"/>
      <c r="Z54" s="1154"/>
      <c r="AA54" s="1157"/>
      <c r="AB54" s="1154"/>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0" customHeight="1" x14ac:dyDescent="0.2">
      <c r="A55" s="1145"/>
      <c r="B55" s="1147"/>
      <c r="C55" s="1169"/>
      <c r="D55" s="1170"/>
      <c r="E55" s="631"/>
      <c r="F55" s="717"/>
      <c r="G55" s="1178"/>
      <c r="H55" s="1181"/>
      <c r="I55" s="1184"/>
      <c r="J55" s="1175" t="s">
        <v>989</v>
      </c>
      <c r="K55" s="353">
        <v>0.3</v>
      </c>
      <c r="L55" s="354" t="s">
        <v>23</v>
      </c>
      <c r="M55" s="355">
        <v>0.1</v>
      </c>
      <c r="N55" s="355">
        <v>0.4</v>
      </c>
      <c r="O55" s="211">
        <v>0.7</v>
      </c>
      <c r="P55" s="211">
        <v>1</v>
      </c>
      <c r="Q55" s="6">
        <f t="shared" si="5"/>
        <v>0.03</v>
      </c>
      <c r="R55" s="6">
        <f t="shared" si="9"/>
        <v>0.12</v>
      </c>
      <c r="S55" s="6">
        <f t="shared" si="1"/>
        <v>0.21</v>
      </c>
      <c r="T55" s="6">
        <f t="shared" si="3"/>
        <v>0.3</v>
      </c>
      <c r="U55" s="54">
        <f t="shared" si="4"/>
        <v>0.3</v>
      </c>
      <c r="V55" s="431"/>
      <c r="W55" s="431"/>
      <c r="X55" s="431"/>
      <c r="Y55" s="431"/>
      <c r="Z55" s="1154"/>
      <c r="AA55" s="1157"/>
      <c r="AB55" s="1154"/>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30" customHeight="1" x14ac:dyDescent="0.2">
      <c r="A56" s="1145"/>
      <c r="B56" s="1147"/>
      <c r="C56" s="1169"/>
      <c r="D56" s="1170"/>
      <c r="E56" s="631"/>
      <c r="F56" s="717"/>
      <c r="G56" s="1178"/>
      <c r="H56" s="1181"/>
      <c r="I56" s="1184"/>
      <c r="J56" s="1175"/>
      <c r="K56" s="356">
        <v>0.3</v>
      </c>
      <c r="L56" s="359" t="s">
        <v>24</v>
      </c>
      <c r="M56" s="213">
        <v>0.1</v>
      </c>
      <c r="N56" s="213">
        <v>0.4</v>
      </c>
      <c r="O56" s="213">
        <v>0.6</v>
      </c>
      <c r="P56" s="213">
        <v>1</v>
      </c>
      <c r="Q56" s="59">
        <f t="shared" si="5"/>
        <v>0.03</v>
      </c>
      <c r="R56" s="59">
        <f t="shared" si="9"/>
        <v>0.12</v>
      </c>
      <c r="S56" s="59">
        <f t="shared" si="1"/>
        <v>0.18</v>
      </c>
      <c r="T56" s="59">
        <f t="shared" si="3"/>
        <v>0.3</v>
      </c>
      <c r="U56" s="61">
        <f t="shared" si="4"/>
        <v>0.3</v>
      </c>
      <c r="V56" s="431"/>
      <c r="W56" s="431"/>
      <c r="X56" s="431"/>
      <c r="Y56" s="431"/>
      <c r="Z56" s="1154"/>
      <c r="AA56" s="1157"/>
      <c r="AB56" s="1154"/>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4.9" customHeight="1" x14ac:dyDescent="0.2">
      <c r="A57" s="1145"/>
      <c r="B57" s="1147"/>
      <c r="C57" s="1169"/>
      <c r="D57" s="1170"/>
      <c r="E57" s="631"/>
      <c r="F57" s="717"/>
      <c r="G57" s="1178"/>
      <c r="H57" s="1181"/>
      <c r="I57" s="1184"/>
      <c r="J57" s="577" t="s">
        <v>990</v>
      </c>
      <c r="K57" s="360">
        <v>0.4</v>
      </c>
      <c r="L57" s="361" t="s">
        <v>23</v>
      </c>
      <c r="M57" s="355">
        <v>0.1</v>
      </c>
      <c r="N57" s="355">
        <v>0.4</v>
      </c>
      <c r="O57" s="211">
        <v>0.7</v>
      </c>
      <c r="P57" s="211">
        <v>1</v>
      </c>
      <c r="Q57" s="6">
        <f>+SUM(M57:M57)*K57</f>
        <v>4.0000000000000008E-2</v>
      </c>
      <c r="R57" s="6">
        <f t="shared" si="9"/>
        <v>0.16000000000000003</v>
      </c>
      <c r="S57" s="6">
        <f>+SUM(O57:O57)*K57</f>
        <v>0.27999999999999997</v>
      </c>
      <c r="T57" s="6">
        <f>+SUM(P57:P57)*K57</f>
        <v>0.4</v>
      </c>
      <c r="U57" s="54">
        <f>+MAX(Q57:T57)</f>
        <v>0.4</v>
      </c>
      <c r="V57" s="431"/>
      <c r="W57" s="431"/>
      <c r="X57" s="431"/>
      <c r="Y57" s="431"/>
      <c r="Z57" s="1154"/>
      <c r="AA57" s="1157"/>
      <c r="AB57" s="1154"/>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40.9" customHeight="1" x14ac:dyDescent="0.2">
      <c r="A58" s="1145"/>
      <c r="B58" s="1147"/>
      <c r="C58" s="1169"/>
      <c r="D58" s="1170"/>
      <c r="E58" s="633"/>
      <c r="F58" s="718"/>
      <c r="G58" s="1179"/>
      <c r="H58" s="1182"/>
      <c r="I58" s="1185"/>
      <c r="J58" s="578"/>
      <c r="K58" s="356">
        <v>0.4</v>
      </c>
      <c r="L58" s="359" t="s">
        <v>24</v>
      </c>
      <c r="M58" s="213">
        <f>((2551/5578)*10%)</f>
        <v>4.5733237719612768E-2</v>
      </c>
      <c r="N58" s="213">
        <v>0.44</v>
      </c>
      <c r="O58" s="213">
        <v>1</v>
      </c>
      <c r="P58" s="362">
        <v>1</v>
      </c>
      <c r="Q58" s="362">
        <f>+SUM(M58:M58)*K58</f>
        <v>1.8293295087845107E-2</v>
      </c>
      <c r="R58" s="362">
        <f t="shared" si="9"/>
        <v>0.17600000000000002</v>
      </c>
      <c r="S58" s="362">
        <f t="shared" si="1"/>
        <v>0.4</v>
      </c>
      <c r="T58" s="362">
        <f t="shared" si="3"/>
        <v>0.4</v>
      </c>
      <c r="U58" s="362">
        <f t="shared" si="4"/>
        <v>0.4</v>
      </c>
      <c r="V58" s="461"/>
      <c r="W58" s="461"/>
      <c r="X58" s="461"/>
      <c r="Y58" s="461"/>
      <c r="Z58" s="1154"/>
      <c r="AA58" s="1157"/>
      <c r="AB58" s="1154"/>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x14ac:dyDescent="0.2">
      <c r="A59" s="1145"/>
      <c r="B59" s="1147"/>
      <c r="C59" s="1169"/>
      <c r="D59" s="1171" t="s">
        <v>991</v>
      </c>
      <c r="E59" s="630" t="s">
        <v>992</v>
      </c>
      <c r="F59" s="716">
        <v>127</v>
      </c>
      <c r="G59" s="715" t="s">
        <v>993</v>
      </c>
      <c r="H59" s="1186" t="s">
        <v>938</v>
      </c>
      <c r="I59" s="1161">
        <f>+MAX(V59:Y62)</f>
        <v>1</v>
      </c>
      <c r="J59" s="1175" t="s">
        <v>994</v>
      </c>
      <c r="K59" s="353">
        <v>0.3</v>
      </c>
      <c r="L59" s="354" t="s">
        <v>23</v>
      </c>
      <c r="M59" s="355">
        <v>1</v>
      </c>
      <c r="N59" s="355">
        <v>1</v>
      </c>
      <c r="O59" s="355">
        <v>1</v>
      </c>
      <c r="P59" s="358">
        <v>1</v>
      </c>
      <c r="Q59" s="17">
        <f t="shared" si="5"/>
        <v>0.3</v>
      </c>
      <c r="R59" s="6">
        <f t="shared" si="2"/>
        <v>0.3</v>
      </c>
      <c r="S59" s="6">
        <f t="shared" si="1"/>
        <v>0.3</v>
      </c>
      <c r="T59" s="6">
        <f t="shared" si="3"/>
        <v>0.3</v>
      </c>
      <c r="U59" s="54">
        <f t="shared" si="4"/>
        <v>0.3</v>
      </c>
      <c r="V59" s="579">
        <f>+Q60+Q62</f>
        <v>0.3</v>
      </c>
      <c r="W59" s="579">
        <f>+R60+R62</f>
        <v>0.57999999999999996</v>
      </c>
      <c r="X59" s="579">
        <f>+S60+S62</f>
        <v>1</v>
      </c>
      <c r="Y59" s="579">
        <f>+T60+T62</f>
        <v>1</v>
      </c>
      <c r="Z59" s="1154"/>
      <c r="AA59" s="1157"/>
      <c r="AB59" s="1154"/>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2.450000000000003" customHeight="1" x14ac:dyDescent="0.2">
      <c r="A60" s="1145"/>
      <c r="B60" s="1147"/>
      <c r="C60" s="1169"/>
      <c r="D60" s="1172"/>
      <c r="E60" s="631"/>
      <c r="F60" s="717"/>
      <c r="G60" s="715"/>
      <c r="H60" s="1186"/>
      <c r="I60" s="1162"/>
      <c r="J60" s="1175"/>
      <c r="K60" s="356">
        <v>0.3</v>
      </c>
      <c r="L60" s="359" t="s">
        <v>24</v>
      </c>
      <c r="M60" s="213">
        <v>1</v>
      </c>
      <c r="N60" s="213">
        <v>1</v>
      </c>
      <c r="O60" s="213">
        <v>1</v>
      </c>
      <c r="P60" s="213">
        <v>1</v>
      </c>
      <c r="Q60" s="59">
        <f t="shared" si="5"/>
        <v>0.3</v>
      </c>
      <c r="R60" s="59">
        <f t="shared" si="2"/>
        <v>0.3</v>
      </c>
      <c r="S60" s="59">
        <f t="shared" si="1"/>
        <v>0.3</v>
      </c>
      <c r="T60" s="59">
        <f t="shared" si="3"/>
        <v>0.3</v>
      </c>
      <c r="U60" s="61">
        <f t="shared" si="4"/>
        <v>0.3</v>
      </c>
      <c r="V60" s="579"/>
      <c r="W60" s="579"/>
      <c r="X60" s="579"/>
      <c r="Y60" s="579"/>
      <c r="Z60" s="1154"/>
      <c r="AA60" s="1157"/>
      <c r="AB60" s="1154"/>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49.9" customHeight="1" x14ac:dyDescent="0.2">
      <c r="A61" s="1145"/>
      <c r="B61" s="1147"/>
      <c r="C61" s="1169"/>
      <c r="D61" s="1172"/>
      <c r="E61" s="631"/>
      <c r="F61" s="717"/>
      <c r="G61" s="715"/>
      <c r="H61" s="1186"/>
      <c r="I61" s="1162"/>
      <c r="J61" s="909" t="s">
        <v>995</v>
      </c>
      <c r="K61" s="353">
        <v>0.7</v>
      </c>
      <c r="L61" s="354" t="s">
        <v>23</v>
      </c>
      <c r="M61" s="355">
        <v>0</v>
      </c>
      <c r="N61" s="355">
        <v>0.4</v>
      </c>
      <c r="O61" s="355">
        <v>0.6</v>
      </c>
      <c r="P61" s="358">
        <v>1</v>
      </c>
      <c r="Q61" s="17">
        <f t="shared" si="5"/>
        <v>0</v>
      </c>
      <c r="R61" s="6">
        <f t="shared" si="2"/>
        <v>0.27999999999999997</v>
      </c>
      <c r="S61" s="6">
        <f t="shared" si="1"/>
        <v>0.42</v>
      </c>
      <c r="T61" s="6">
        <f t="shared" si="3"/>
        <v>0.7</v>
      </c>
      <c r="U61" s="54">
        <f t="shared" si="4"/>
        <v>0.7</v>
      </c>
      <c r="V61" s="579"/>
      <c r="W61" s="579"/>
      <c r="X61" s="579"/>
      <c r="Y61" s="579"/>
      <c r="Z61" s="1154"/>
      <c r="AA61" s="1157"/>
      <c r="AB61" s="1154"/>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60.75" customHeight="1" x14ac:dyDescent="0.2">
      <c r="A62" s="1145"/>
      <c r="B62" s="1147"/>
      <c r="C62" s="1169"/>
      <c r="D62" s="1172"/>
      <c r="E62" s="633"/>
      <c r="F62" s="718"/>
      <c r="G62" s="715"/>
      <c r="H62" s="1186"/>
      <c r="I62" s="1162"/>
      <c r="J62" s="909"/>
      <c r="K62" s="356">
        <v>0.7</v>
      </c>
      <c r="L62" s="359" t="s">
        <v>24</v>
      </c>
      <c r="M62" s="213">
        <v>0</v>
      </c>
      <c r="N62" s="213">
        <v>0.4</v>
      </c>
      <c r="O62" s="213">
        <v>1</v>
      </c>
      <c r="P62" s="213">
        <v>1</v>
      </c>
      <c r="Q62" s="59">
        <f t="shared" si="5"/>
        <v>0</v>
      </c>
      <c r="R62" s="59">
        <f>+SUM(N62:N62)*K62</f>
        <v>0.27999999999999997</v>
      </c>
      <c r="S62" s="59">
        <f t="shared" si="1"/>
        <v>0.7</v>
      </c>
      <c r="T62" s="59">
        <f t="shared" si="3"/>
        <v>0.7</v>
      </c>
      <c r="U62" s="61">
        <f t="shared" si="4"/>
        <v>0.7</v>
      </c>
      <c r="V62" s="579"/>
      <c r="W62" s="579"/>
      <c r="X62" s="579"/>
      <c r="Y62" s="579"/>
      <c r="Z62" s="1154"/>
      <c r="AA62" s="1158"/>
      <c r="AB62" s="1154"/>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7.9" customHeight="1" x14ac:dyDescent="0.2">
      <c r="A63" s="1145"/>
      <c r="B63" s="1147"/>
      <c r="C63" s="1169"/>
      <c r="D63" s="1172"/>
      <c r="E63" s="630" t="s">
        <v>996</v>
      </c>
      <c r="F63" s="716">
        <v>128</v>
      </c>
      <c r="G63" s="630" t="s">
        <v>997</v>
      </c>
      <c r="H63" s="630" t="s">
        <v>998</v>
      </c>
      <c r="I63" s="1191">
        <f>+MAX(V63:Y66)</f>
        <v>0.76</v>
      </c>
      <c r="J63" s="1189" t="s">
        <v>999</v>
      </c>
      <c r="K63" s="363">
        <v>0.6</v>
      </c>
      <c r="L63" s="354" t="s">
        <v>23</v>
      </c>
      <c r="M63" s="355">
        <v>0.15</v>
      </c>
      <c r="N63" s="355">
        <v>0.4</v>
      </c>
      <c r="O63" s="211">
        <v>0.7</v>
      </c>
      <c r="P63" s="212">
        <v>1</v>
      </c>
      <c r="Q63" s="6">
        <f>+SUM(M63:M63)*K63</f>
        <v>0.09</v>
      </c>
      <c r="R63" s="6">
        <f>+SUM(N63:N63)*K63</f>
        <v>0.24</v>
      </c>
      <c r="S63" s="6">
        <f t="shared" si="1"/>
        <v>0.42</v>
      </c>
      <c r="T63" s="6">
        <f t="shared" si="3"/>
        <v>0.6</v>
      </c>
      <c r="U63" s="54">
        <f t="shared" si="4"/>
        <v>0.6</v>
      </c>
      <c r="V63" s="430">
        <f>+Q64+Q66</f>
        <v>0.21</v>
      </c>
      <c r="W63" s="430">
        <f>+R64+R66</f>
        <v>0.38</v>
      </c>
      <c r="X63" s="430">
        <f>+S64+S66</f>
        <v>0.43999999999999995</v>
      </c>
      <c r="Y63" s="430">
        <f>+T64+T66</f>
        <v>0.76</v>
      </c>
      <c r="Z63" s="1154"/>
      <c r="AA63" s="1156" t="s">
        <v>1000</v>
      </c>
      <c r="AB63" s="1154"/>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31.9" customHeight="1" x14ac:dyDescent="0.2">
      <c r="A64" s="1145"/>
      <c r="B64" s="1147"/>
      <c r="C64" s="1169"/>
      <c r="D64" s="1172"/>
      <c r="E64" s="631"/>
      <c r="F64" s="717"/>
      <c r="G64" s="633"/>
      <c r="H64" s="633"/>
      <c r="I64" s="1192"/>
      <c r="J64" s="1190"/>
      <c r="K64" s="356">
        <v>0.6</v>
      </c>
      <c r="L64" s="63" t="s">
        <v>24</v>
      </c>
      <c r="M64" s="213">
        <v>0.15</v>
      </c>
      <c r="N64" s="213">
        <v>0.4</v>
      </c>
      <c r="O64" s="213">
        <v>0.5</v>
      </c>
      <c r="P64" s="213">
        <v>1</v>
      </c>
      <c r="Q64" s="59">
        <f>+SUM(M64:M64)*K64</f>
        <v>0.09</v>
      </c>
      <c r="R64" s="59">
        <f>+SUM(N64:N64)*K64</f>
        <v>0.24</v>
      </c>
      <c r="S64" s="59">
        <f t="shared" si="1"/>
        <v>0.3</v>
      </c>
      <c r="T64" s="59">
        <f>+SUM(P64:P64)*K64</f>
        <v>0.6</v>
      </c>
      <c r="U64" s="61">
        <f t="shared" si="4"/>
        <v>0.6</v>
      </c>
      <c r="V64" s="431"/>
      <c r="W64" s="431"/>
      <c r="X64" s="431"/>
      <c r="Y64" s="431"/>
      <c r="Z64" s="1154"/>
      <c r="AA64" s="1157"/>
      <c r="AB64" s="1154"/>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29.45" customHeight="1" x14ac:dyDescent="0.2">
      <c r="A65" s="1145"/>
      <c r="B65" s="1147"/>
      <c r="C65" s="1169"/>
      <c r="D65" s="1172"/>
      <c r="E65" s="631"/>
      <c r="F65" s="717"/>
      <c r="G65" s="630" t="s">
        <v>1001</v>
      </c>
      <c r="H65" s="630" t="s">
        <v>1002</v>
      </c>
      <c r="I65" s="1192"/>
      <c r="J65" s="1189" t="s">
        <v>1003</v>
      </c>
      <c r="K65" s="363">
        <v>0.4</v>
      </c>
      <c r="L65" s="354" t="s">
        <v>23</v>
      </c>
      <c r="M65" s="355">
        <v>0.3</v>
      </c>
      <c r="N65" s="355">
        <v>0.7</v>
      </c>
      <c r="O65" s="211">
        <v>1</v>
      </c>
      <c r="P65" s="212">
        <v>1</v>
      </c>
      <c r="Q65" s="6">
        <f>+SUM(M65:M65)*K65</f>
        <v>0.12</v>
      </c>
      <c r="R65" s="6">
        <f>+SUM(N65:N65)*K65</f>
        <v>0.27999999999999997</v>
      </c>
      <c r="S65" s="6">
        <f t="shared" si="1"/>
        <v>0.4</v>
      </c>
      <c r="T65" s="6">
        <f t="shared" si="3"/>
        <v>0.4</v>
      </c>
      <c r="U65" s="54">
        <f t="shared" si="4"/>
        <v>0.4</v>
      </c>
      <c r="V65" s="431"/>
      <c r="W65" s="431"/>
      <c r="X65" s="431"/>
      <c r="Y65" s="431"/>
      <c r="Z65" s="1154"/>
      <c r="AA65" s="1157"/>
      <c r="AB65" s="1154"/>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31.15" customHeight="1" x14ac:dyDescent="0.2">
      <c r="A66" s="1145"/>
      <c r="B66" s="1147"/>
      <c r="C66" s="1169"/>
      <c r="D66" s="1173"/>
      <c r="E66" s="633"/>
      <c r="F66" s="718"/>
      <c r="G66" s="633"/>
      <c r="H66" s="633"/>
      <c r="I66" s="1193"/>
      <c r="J66" s="1190"/>
      <c r="K66" s="356">
        <v>0.4</v>
      </c>
      <c r="L66" s="63" t="s">
        <v>24</v>
      </c>
      <c r="M66" s="213">
        <v>0.3</v>
      </c>
      <c r="N66" s="213">
        <v>0.35</v>
      </c>
      <c r="O66" s="213">
        <v>0.35</v>
      </c>
      <c r="P66" s="213">
        <v>0.4</v>
      </c>
      <c r="Q66" s="59">
        <f>+SUM(M66:M66)*K66</f>
        <v>0.12</v>
      </c>
      <c r="R66" s="59">
        <f>+SUM(N66:N66)*K66</f>
        <v>0.13999999999999999</v>
      </c>
      <c r="S66" s="59">
        <f t="shared" si="1"/>
        <v>0.13999999999999999</v>
      </c>
      <c r="T66" s="59">
        <f t="shared" si="3"/>
        <v>0.16000000000000003</v>
      </c>
      <c r="U66" s="61">
        <f t="shared" si="4"/>
        <v>0.16000000000000003</v>
      </c>
      <c r="V66" s="461"/>
      <c r="W66" s="461"/>
      <c r="X66" s="461"/>
      <c r="Y66" s="461"/>
      <c r="Z66" s="1154"/>
      <c r="AA66" s="1158"/>
      <c r="AB66" s="1154"/>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27.6" customHeight="1" x14ac:dyDescent="0.2">
      <c r="A67" s="1145"/>
      <c r="B67" s="1147"/>
      <c r="C67" s="1169"/>
      <c r="D67" s="1170"/>
      <c r="E67" s="634" t="s">
        <v>1004</v>
      </c>
      <c r="F67" s="717">
        <v>129</v>
      </c>
      <c r="G67" s="715" t="s">
        <v>1005</v>
      </c>
      <c r="H67" s="1186" t="s">
        <v>998</v>
      </c>
      <c r="I67" s="1187">
        <f>+MAX(V67:Y72)</f>
        <v>0.79800000000000004</v>
      </c>
      <c r="J67" s="909" t="s">
        <v>1006</v>
      </c>
      <c r="K67" s="353">
        <v>0.3</v>
      </c>
      <c r="L67" s="354" t="s">
        <v>23</v>
      </c>
      <c r="M67" s="355">
        <v>0.1</v>
      </c>
      <c r="N67" s="355">
        <v>0.5</v>
      </c>
      <c r="O67" s="211">
        <v>0.8</v>
      </c>
      <c r="P67" s="212">
        <v>1</v>
      </c>
      <c r="Q67" s="6">
        <f t="shared" si="5"/>
        <v>0.03</v>
      </c>
      <c r="R67" s="6">
        <f t="shared" si="2"/>
        <v>0.15</v>
      </c>
      <c r="S67" s="6">
        <f t="shared" ref="S67:S77" si="10">+SUM(O67:O67)*K67</f>
        <v>0.24</v>
      </c>
      <c r="T67" s="6">
        <f t="shared" si="3"/>
        <v>0.3</v>
      </c>
      <c r="U67" s="54">
        <f t="shared" si="4"/>
        <v>0.3</v>
      </c>
      <c r="V67" s="579">
        <f>+Q68+Q70+Q72</f>
        <v>0.1</v>
      </c>
      <c r="W67" s="579">
        <f>+R68+R70+R72</f>
        <v>0.39499999999999996</v>
      </c>
      <c r="X67" s="579">
        <f>+S68+S70+S72</f>
        <v>0.47399999999999998</v>
      </c>
      <c r="Y67" s="579">
        <f>+T68+T70+T72</f>
        <v>0.79800000000000004</v>
      </c>
      <c r="Z67" s="1154"/>
      <c r="AA67" s="1157" t="s">
        <v>1007</v>
      </c>
      <c r="AB67" s="1154"/>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33.6" customHeight="1" x14ac:dyDescent="0.2">
      <c r="A68" s="1145"/>
      <c r="B68" s="1147"/>
      <c r="C68" s="1169"/>
      <c r="D68" s="1170"/>
      <c r="E68" s="634"/>
      <c r="F68" s="717"/>
      <c r="G68" s="715"/>
      <c r="H68" s="1186"/>
      <c r="I68" s="1187"/>
      <c r="J68" s="909"/>
      <c r="K68" s="356">
        <v>0.3</v>
      </c>
      <c r="L68" s="63" t="s">
        <v>24</v>
      </c>
      <c r="M68" s="213">
        <v>0.1</v>
      </c>
      <c r="N68" s="213">
        <v>0.5</v>
      </c>
      <c r="O68" s="213">
        <v>0.53</v>
      </c>
      <c r="P68" s="213">
        <v>0.91</v>
      </c>
      <c r="Q68" s="59">
        <f t="shared" si="5"/>
        <v>0.03</v>
      </c>
      <c r="R68" s="59">
        <f t="shared" si="2"/>
        <v>0.15</v>
      </c>
      <c r="S68" s="59">
        <f t="shared" si="10"/>
        <v>0.159</v>
      </c>
      <c r="T68" s="59">
        <f t="shared" si="3"/>
        <v>0.27300000000000002</v>
      </c>
      <c r="U68" s="61">
        <f t="shared" si="4"/>
        <v>0.27300000000000002</v>
      </c>
      <c r="V68" s="579"/>
      <c r="W68" s="579"/>
      <c r="X68" s="579"/>
      <c r="Y68" s="579"/>
      <c r="Z68" s="1154"/>
      <c r="AA68" s="1157"/>
      <c r="AB68" s="1154"/>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29.45" customHeight="1" x14ac:dyDescent="0.2">
      <c r="A69" s="1145"/>
      <c r="B69" s="1147"/>
      <c r="C69" s="1169"/>
      <c r="D69" s="1170"/>
      <c r="E69" s="634"/>
      <c r="F69" s="717"/>
      <c r="G69" s="715"/>
      <c r="H69" s="1186"/>
      <c r="I69" s="1187"/>
      <c r="J69" s="909" t="s">
        <v>1008</v>
      </c>
      <c r="K69" s="353">
        <v>0.35</v>
      </c>
      <c r="L69" s="354" t="s">
        <v>23</v>
      </c>
      <c r="M69" s="355">
        <v>0.1</v>
      </c>
      <c r="N69" s="355">
        <v>0.5</v>
      </c>
      <c r="O69" s="211">
        <v>0.8</v>
      </c>
      <c r="P69" s="212">
        <v>1</v>
      </c>
      <c r="Q69" s="6">
        <f t="shared" si="5"/>
        <v>3.4999999999999996E-2</v>
      </c>
      <c r="R69" s="6">
        <f t="shared" si="2"/>
        <v>0.17499999999999999</v>
      </c>
      <c r="S69" s="6">
        <f t="shared" si="10"/>
        <v>0.27999999999999997</v>
      </c>
      <c r="T69" s="6">
        <f t="shared" si="3"/>
        <v>0.35</v>
      </c>
      <c r="U69" s="54">
        <f t="shared" si="4"/>
        <v>0.35</v>
      </c>
      <c r="V69" s="579"/>
      <c r="W69" s="579"/>
      <c r="X69" s="579"/>
      <c r="Y69" s="579"/>
      <c r="Z69" s="1154"/>
      <c r="AA69" s="1157"/>
      <c r="AB69" s="1154"/>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33.6" customHeight="1" x14ac:dyDescent="0.2">
      <c r="A70" s="1145"/>
      <c r="B70" s="1147"/>
      <c r="C70" s="1169"/>
      <c r="D70" s="1170"/>
      <c r="E70" s="634"/>
      <c r="F70" s="717"/>
      <c r="G70" s="715"/>
      <c r="H70" s="1186"/>
      <c r="I70" s="1187"/>
      <c r="J70" s="909"/>
      <c r="K70" s="356">
        <v>0.35</v>
      </c>
      <c r="L70" s="63" t="s">
        <v>24</v>
      </c>
      <c r="M70" s="213">
        <v>0.1</v>
      </c>
      <c r="N70" s="213">
        <v>0.4</v>
      </c>
      <c r="O70" s="213">
        <v>0.5</v>
      </c>
      <c r="P70" s="213">
        <v>0.5</v>
      </c>
      <c r="Q70" s="59">
        <f t="shared" si="5"/>
        <v>3.4999999999999996E-2</v>
      </c>
      <c r="R70" s="59">
        <f t="shared" si="2"/>
        <v>0.13999999999999999</v>
      </c>
      <c r="S70" s="59">
        <f t="shared" si="10"/>
        <v>0.17499999999999999</v>
      </c>
      <c r="T70" s="59">
        <f t="shared" si="3"/>
        <v>0.17499999999999999</v>
      </c>
      <c r="U70" s="61">
        <f t="shared" si="4"/>
        <v>0.17499999999999999</v>
      </c>
      <c r="V70" s="579"/>
      <c r="W70" s="579"/>
      <c r="X70" s="579"/>
      <c r="Y70" s="579"/>
      <c r="Z70" s="1154"/>
      <c r="AA70" s="1157"/>
      <c r="AB70" s="1154"/>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33.6" customHeight="1" x14ac:dyDescent="0.2">
      <c r="A71" s="1145"/>
      <c r="B71" s="1147"/>
      <c r="C71" s="1169"/>
      <c r="D71" s="1170"/>
      <c r="E71" s="634"/>
      <c r="F71" s="717"/>
      <c r="G71" s="715"/>
      <c r="H71" s="1186"/>
      <c r="I71" s="1187"/>
      <c r="J71" s="909" t="s">
        <v>1009</v>
      </c>
      <c r="K71" s="353">
        <v>0.35</v>
      </c>
      <c r="L71" s="354" t="s">
        <v>23</v>
      </c>
      <c r="M71" s="355">
        <v>0.1</v>
      </c>
      <c r="N71" s="355">
        <v>0.5</v>
      </c>
      <c r="O71" s="355">
        <v>0.8</v>
      </c>
      <c r="P71" s="212">
        <v>1</v>
      </c>
      <c r="Q71" s="6">
        <f t="shared" si="5"/>
        <v>3.4999999999999996E-2</v>
      </c>
      <c r="R71" s="6">
        <f t="shared" si="2"/>
        <v>0.17499999999999999</v>
      </c>
      <c r="S71" s="6">
        <f t="shared" si="10"/>
        <v>0.27999999999999997</v>
      </c>
      <c r="T71" s="6">
        <f t="shared" si="3"/>
        <v>0.35</v>
      </c>
      <c r="U71" s="54">
        <f t="shared" si="4"/>
        <v>0.35</v>
      </c>
      <c r="V71" s="579"/>
      <c r="W71" s="579"/>
      <c r="X71" s="579"/>
      <c r="Y71" s="579"/>
      <c r="Z71" s="1154"/>
      <c r="AA71" s="1157"/>
      <c r="AB71" s="1154"/>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9" customHeight="1" x14ac:dyDescent="0.2">
      <c r="A72" s="1145"/>
      <c r="B72" s="1147"/>
      <c r="C72" s="1169"/>
      <c r="D72" s="1170"/>
      <c r="E72" s="634"/>
      <c r="F72" s="718"/>
      <c r="G72" s="715"/>
      <c r="H72" s="1186"/>
      <c r="I72" s="1187"/>
      <c r="J72" s="909"/>
      <c r="K72" s="356">
        <v>0.35</v>
      </c>
      <c r="L72" s="63" t="s">
        <v>24</v>
      </c>
      <c r="M72" s="213">
        <v>0.1</v>
      </c>
      <c r="N72" s="213">
        <v>0.3</v>
      </c>
      <c r="O72" s="213">
        <v>0.4</v>
      </c>
      <c r="P72" s="213">
        <v>1</v>
      </c>
      <c r="Q72" s="59">
        <f t="shared" si="5"/>
        <v>3.4999999999999996E-2</v>
      </c>
      <c r="R72" s="59">
        <f t="shared" si="2"/>
        <v>0.105</v>
      </c>
      <c r="S72" s="59">
        <f t="shared" si="10"/>
        <v>0.13999999999999999</v>
      </c>
      <c r="T72" s="59">
        <f t="shared" si="3"/>
        <v>0.35</v>
      </c>
      <c r="U72" s="61">
        <f t="shared" si="4"/>
        <v>0.35</v>
      </c>
      <c r="V72" s="579"/>
      <c r="W72" s="579"/>
      <c r="X72" s="579"/>
      <c r="Y72" s="579"/>
      <c r="Z72" s="1155"/>
      <c r="AA72" s="1158"/>
      <c r="AB72" s="1154"/>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49.9" customHeight="1" x14ac:dyDescent="0.2">
      <c r="A73" s="1145"/>
      <c r="B73" s="1147"/>
      <c r="C73" s="1169"/>
      <c r="D73" s="1170" t="s">
        <v>1010</v>
      </c>
      <c r="E73" s="630" t="s">
        <v>1011</v>
      </c>
      <c r="F73" s="716">
        <v>130</v>
      </c>
      <c r="G73" s="634" t="s">
        <v>1012</v>
      </c>
      <c r="H73" s="634" t="s">
        <v>1013</v>
      </c>
      <c r="I73" s="1197">
        <f>+MAX(V73:Y80)</f>
        <v>0.96750000000000003</v>
      </c>
      <c r="J73" s="909" t="s">
        <v>1014</v>
      </c>
      <c r="K73" s="364">
        <v>0.25</v>
      </c>
      <c r="L73" s="354" t="s">
        <v>23</v>
      </c>
      <c r="M73" s="355">
        <v>0.05</v>
      </c>
      <c r="N73" s="355">
        <v>0.5</v>
      </c>
      <c r="O73" s="211">
        <v>0.8</v>
      </c>
      <c r="P73" s="212">
        <v>1</v>
      </c>
      <c r="Q73" s="6">
        <f t="shared" si="5"/>
        <v>1.2500000000000001E-2</v>
      </c>
      <c r="R73" s="6">
        <f t="shared" si="2"/>
        <v>0.125</v>
      </c>
      <c r="S73" s="6">
        <f t="shared" si="10"/>
        <v>0.2</v>
      </c>
      <c r="T73" s="6">
        <f t="shared" si="3"/>
        <v>0.25</v>
      </c>
      <c r="U73" s="54">
        <f t="shared" si="4"/>
        <v>0.25</v>
      </c>
      <c r="V73" s="579">
        <f>+Q74+Q76+Q78+Q80</f>
        <v>0.15029999999999999</v>
      </c>
      <c r="W73" s="579">
        <f>+R74+R76+R78+R80</f>
        <v>0.62009999999999998</v>
      </c>
      <c r="X73" s="579">
        <f>+S74+S76+S78+S80</f>
        <v>0.84229999999999994</v>
      </c>
      <c r="Y73" s="579">
        <f>+T74+T76+T78+T80</f>
        <v>0.96750000000000003</v>
      </c>
      <c r="Z73" s="1153" t="s">
        <v>1015</v>
      </c>
      <c r="AA73" s="1194" t="s">
        <v>1016</v>
      </c>
      <c r="AB73" s="1154"/>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75" customHeight="1" x14ac:dyDescent="0.2">
      <c r="A74" s="1145"/>
      <c r="B74" s="1147"/>
      <c r="C74" s="1169"/>
      <c r="D74" s="1170"/>
      <c r="E74" s="631"/>
      <c r="F74" s="717"/>
      <c r="G74" s="634"/>
      <c r="H74" s="634"/>
      <c r="I74" s="1198"/>
      <c r="J74" s="909"/>
      <c r="K74" s="356">
        <v>0.25</v>
      </c>
      <c r="L74" s="63" t="s">
        <v>24</v>
      </c>
      <c r="M74" s="213">
        <v>0.14399999999999999</v>
      </c>
      <c r="N74" s="213">
        <v>0.64200000000000002</v>
      </c>
      <c r="O74" s="213">
        <v>0.84199999999999997</v>
      </c>
      <c r="P74" s="213">
        <v>0.87</v>
      </c>
      <c r="Q74" s="59">
        <f>+SUM(M74:M74)*K74</f>
        <v>3.5999999999999997E-2</v>
      </c>
      <c r="R74" s="59">
        <f t="shared" si="2"/>
        <v>0.1605</v>
      </c>
      <c r="S74" s="59">
        <f t="shared" si="10"/>
        <v>0.21049999999999999</v>
      </c>
      <c r="T74" s="59">
        <f t="shared" si="3"/>
        <v>0.2175</v>
      </c>
      <c r="U74" s="61">
        <f t="shared" si="4"/>
        <v>0.2175</v>
      </c>
      <c r="V74" s="579"/>
      <c r="W74" s="579"/>
      <c r="X74" s="579"/>
      <c r="Y74" s="579"/>
      <c r="Z74" s="1154"/>
      <c r="AA74" s="1195"/>
      <c r="AB74" s="1154"/>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49.9" customHeight="1" x14ac:dyDescent="0.2">
      <c r="A75" s="1145"/>
      <c r="B75" s="1147"/>
      <c r="C75" s="1169"/>
      <c r="D75" s="1170"/>
      <c r="E75" s="631"/>
      <c r="F75" s="717"/>
      <c r="G75" s="634"/>
      <c r="H75" s="634"/>
      <c r="I75" s="1198"/>
      <c r="J75" s="909" t="s">
        <v>1017</v>
      </c>
      <c r="K75" s="353">
        <v>0.45</v>
      </c>
      <c r="L75" s="354" t="s">
        <v>23</v>
      </c>
      <c r="M75" s="355">
        <v>0.1</v>
      </c>
      <c r="N75" s="355">
        <v>0.4</v>
      </c>
      <c r="O75" s="211">
        <v>0.7</v>
      </c>
      <c r="P75" s="212">
        <v>1</v>
      </c>
      <c r="Q75" s="6">
        <f t="shared" si="5"/>
        <v>4.5000000000000005E-2</v>
      </c>
      <c r="R75" s="6">
        <f t="shared" si="2"/>
        <v>0.18000000000000002</v>
      </c>
      <c r="S75" s="6">
        <f t="shared" si="10"/>
        <v>0.315</v>
      </c>
      <c r="T75" s="6">
        <f t="shared" si="3"/>
        <v>0.45</v>
      </c>
      <c r="U75" s="54">
        <f t="shared" si="4"/>
        <v>0.45</v>
      </c>
      <c r="V75" s="579"/>
      <c r="W75" s="579"/>
      <c r="X75" s="579"/>
      <c r="Y75" s="579"/>
      <c r="Z75" s="1154"/>
      <c r="AA75" s="1195"/>
      <c r="AB75" s="1154"/>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68.25" customHeight="1" x14ac:dyDescent="0.2">
      <c r="A76" s="1145"/>
      <c r="B76" s="1147"/>
      <c r="C76" s="1169"/>
      <c r="D76" s="1170"/>
      <c r="E76" s="631"/>
      <c r="F76" s="717"/>
      <c r="G76" s="634"/>
      <c r="H76" s="634"/>
      <c r="I76" s="1198"/>
      <c r="J76" s="909"/>
      <c r="K76" s="356">
        <v>0.45</v>
      </c>
      <c r="L76" s="63" t="s">
        <v>24</v>
      </c>
      <c r="M76" s="213">
        <v>0.254</v>
      </c>
      <c r="N76" s="213">
        <v>0.56799999999999995</v>
      </c>
      <c r="O76" s="213">
        <v>0.79400000000000004</v>
      </c>
      <c r="P76" s="213">
        <v>1</v>
      </c>
      <c r="Q76" s="59">
        <f t="shared" si="5"/>
        <v>0.1143</v>
      </c>
      <c r="R76" s="59">
        <f t="shared" si="2"/>
        <v>0.25559999999999999</v>
      </c>
      <c r="S76" s="59">
        <f t="shared" si="10"/>
        <v>0.35730000000000001</v>
      </c>
      <c r="T76" s="59">
        <f t="shared" si="3"/>
        <v>0.45</v>
      </c>
      <c r="U76" s="61">
        <f t="shared" si="4"/>
        <v>0.45</v>
      </c>
      <c r="V76" s="579"/>
      <c r="W76" s="579"/>
      <c r="X76" s="579"/>
      <c r="Y76" s="579"/>
      <c r="Z76" s="1154"/>
      <c r="AA76" s="1195"/>
      <c r="AB76" s="1154"/>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78" customHeight="1" x14ac:dyDescent="0.2">
      <c r="A77" s="1145"/>
      <c r="B77" s="1147"/>
      <c r="C77" s="1169"/>
      <c r="D77" s="1170"/>
      <c r="E77" s="631"/>
      <c r="F77" s="717"/>
      <c r="G77" s="634"/>
      <c r="H77" s="634"/>
      <c r="I77" s="1198"/>
      <c r="J77" s="909" t="s">
        <v>1018</v>
      </c>
      <c r="K77" s="353">
        <v>0.15</v>
      </c>
      <c r="L77" s="354" t="s">
        <v>23</v>
      </c>
      <c r="M77" s="355">
        <v>0.1</v>
      </c>
      <c r="N77" s="355">
        <v>0.4</v>
      </c>
      <c r="O77" s="211">
        <v>0.7</v>
      </c>
      <c r="P77" s="212">
        <v>1</v>
      </c>
      <c r="Q77" s="6">
        <f t="shared" si="5"/>
        <v>1.4999999999999999E-2</v>
      </c>
      <c r="R77" s="6">
        <f t="shared" si="2"/>
        <v>0.06</v>
      </c>
      <c r="S77" s="6">
        <f t="shared" si="10"/>
        <v>0.105</v>
      </c>
      <c r="T77" s="6">
        <f t="shared" si="3"/>
        <v>0.15</v>
      </c>
      <c r="U77" s="54">
        <f t="shared" si="4"/>
        <v>0.15</v>
      </c>
      <c r="V77" s="579"/>
      <c r="W77" s="579"/>
      <c r="X77" s="579"/>
      <c r="Y77" s="579"/>
      <c r="Z77" s="1154"/>
      <c r="AA77" s="1195"/>
      <c r="AB77" s="1154"/>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9.9" customHeight="1" x14ac:dyDescent="0.2">
      <c r="A78" s="1145"/>
      <c r="B78" s="1147"/>
      <c r="C78" s="1169"/>
      <c r="D78" s="1170"/>
      <c r="E78" s="631"/>
      <c r="F78" s="717"/>
      <c r="G78" s="634"/>
      <c r="H78" s="634"/>
      <c r="I78" s="1198"/>
      <c r="J78" s="909"/>
      <c r="K78" s="356">
        <v>0.15</v>
      </c>
      <c r="L78" s="63" t="s">
        <v>24</v>
      </c>
      <c r="M78" s="213">
        <v>0</v>
      </c>
      <c r="N78" s="213">
        <v>0.7</v>
      </c>
      <c r="O78" s="213">
        <v>1</v>
      </c>
      <c r="P78" s="213">
        <v>1</v>
      </c>
      <c r="Q78" s="59">
        <f t="shared" si="5"/>
        <v>0</v>
      </c>
      <c r="R78" s="59">
        <f t="shared" ref="R78:R92" si="11">+SUM(N78:N78)*K78</f>
        <v>0.105</v>
      </c>
      <c r="S78" s="59">
        <f t="shared" ref="S78:S141" si="12">+SUM(O78:O78)*K78</f>
        <v>0.15</v>
      </c>
      <c r="T78" s="59">
        <f t="shared" ref="T78:T135" si="13">+SUM(P78:P78)*K78</f>
        <v>0.15</v>
      </c>
      <c r="U78" s="61">
        <f t="shared" ref="U78:U141" si="14">+MAX(Q78:T78)</f>
        <v>0.15</v>
      </c>
      <c r="V78" s="579"/>
      <c r="W78" s="579"/>
      <c r="X78" s="579"/>
      <c r="Y78" s="579"/>
      <c r="Z78" s="1154"/>
      <c r="AA78" s="1195"/>
      <c r="AB78" s="1154"/>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49.9" customHeight="1" x14ac:dyDescent="0.2">
      <c r="A79" s="1145"/>
      <c r="B79" s="1147"/>
      <c r="C79" s="1169"/>
      <c r="D79" s="1170"/>
      <c r="E79" s="631"/>
      <c r="F79" s="717"/>
      <c r="G79" s="634"/>
      <c r="H79" s="634" t="s">
        <v>1019</v>
      </c>
      <c r="I79" s="1198"/>
      <c r="J79" s="909" t="s">
        <v>1020</v>
      </c>
      <c r="K79" s="353">
        <v>0.15</v>
      </c>
      <c r="L79" s="354" t="s">
        <v>23</v>
      </c>
      <c r="M79" s="72">
        <v>0</v>
      </c>
      <c r="N79" s="72">
        <v>0.33333333333333331</v>
      </c>
      <c r="O79" s="26">
        <v>0.66666666666666663</v>
      </c>
      <c r="P79" s="32">
        <v>1</v>
      </c>
      <c r="Q79" s="6">
        <f t="shared" ref="Q79:Q92" si="15">+SUM(M79:M79)*K79</f>
        <v>0</v>
      </c>
      <c r="R79" s="6">
        <f t="shared" si="11"/>
        <v>4.9999999999999996E-2</v>
      </c>
      <c r="S79" s="6">
        <f t="shared" si="12"/>
        <v>9.9999999999999992E-2</v>
      </c>
      <c r="T79" s="6">
        <f t="shared" si="13"/>
        <v>0.15</v>
      </c>
      <c r="U79" s="54">
        <f t="shared" si="14"/>
        <v>0.15</v>
      </c>
      <c r="V79" s="579"/>
      <c r="W79" s="579"/>
      <c r="X79" s="579"/>
      <c r="Y79" s="579"/>
      <c r="Z79" s="1154"/>
      <c r="AA79" s="1195"/>
      <c r="AB79" s="1154"/>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49.9" customHeight="1" x14ac:dyDescent="0.2">
      <c r="A80" s="1145"/>
      <c r="B80" s="1147"/>
      <c r="C80" s="1169"/>
      <c r="D80" s="1170"/>
      <c r="E80" s="633"/>
      <c r="F80" s="718"/>
      <c r="G80" s="634"/>
      <c r="H80" s="634"/>
      <c r="I80" s="1199"/>
      <c r="J80" s="909"/>
      <c r="K80" s="356">
        <v>0.15</v>
      </c>
      <c r="L80" s="63" t="s">
        <v>24</v>
      </c>
      <c r="M80" s="213">
        <v>0</v>
      </c>
      <c r="N80" s="213">
        <v>0.66</v>
      </c>
      <c r="O80" s="213">
        <v>0.83</v>
      </c>
      <c r="P80" s="213">
        <v>1</v>
      </c>
      <c r="Q80" s="59">
        <f t="shared" si="15"/>
        <v>0</v>
      </c>
      <c r="R80" s="59">
        <f t="shared" si="11"/>
        <v>9.9000000000000005E-2</v>
      </c>
      <c r="S80" s="59">
        <f t="shared" si="12"/>
        <v>0.12449999999999999</v>
      </c>
      <c r="T80" s="59">
        <f t="shared" si="13"/>
        <v>0.15</v>
      </c>
      <c r="U80" s="61">
        <f t="shared" si="14"/>
        <v>0.15</v>
      </c>
      <c r="V80" s="579"/>
      <c r="W80" s="579"/>
      <c r="X80" s="579"/>
      <c r="Y80" s="579"/>
      <c r="Z80" s="1155"/>
      <c r="AA80" s="1196"/>
      <c r="AB80" s="1154"/>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5.6" customHeight="1" x14ac:dyDescent="0.2">
      <c r="A81" s="1145" t="s">
        <v>1021</v>
      </c>
      <c r="B81" s="1147"/>
      <c r="C81" s="1169" t="s">
        <v>1022</v>
      </c>
      <c r="D81" s="1170" t="s">
        <v>1023</v>
      </c>
      <c r="E81" s="609" t="s">
        <v>1024</v>
      </c>
      <c r="F81" s="990">
        <v>131</v>
      </c>
      <c r="G81" s="583" t="s">
        <v>1025</v>
      </c>
      <c r="H81" s="715" t="s">
        <v>1026</v>
      </c>
      <c r="I81" s="1161">
        <f>+MAX(V81:Y84)</f>
        <v>1</v>
      </c>
      <c r="J81" s="1200" t="s">
        <v>1027</v>
      </c>
      <c r="K81" s="353">
        <v>0.6</v>
      </c>
      <c r="L81" s="354" t="s">
        <v>23</v>
      </c>
      <c r="M81" s="355">
        <v>0.25</v>
      </c>
      <c r="N81" s="355">
        <v>0.5</v>
      </c>
      <c r="O81" s="211">
        <v>0.75</v>
      </c>
      <c r="P81" s="212">
        <v>1</v>
      </c>
      <c r="Q81" s="6">
        <f t="shared" si="15"/>
        <v>0.15</v>
      </c>
      <c r="R81" s="6">
        <f t="shared" si="11"/>
        <v>0.3</v>
      </c>
      <c r="S81" s="6">
        <f t="shared" si="12"/>
        <v>0.44999999999999996</v>
      </c>
      <c r="T81" s="6">
        <f t="shared" si="13"/>
        <v>0.6</v>
      </c>
      <c r="U81" s="54">
        <f t="shared" si="14"/>
        <v>0.6</v>
      </c>
      <c r="V81" s="579">
        <f>+Q82+Q84</f>
        <v>4.0000000000000008E-2</v>
      </c>
      <c r="W81" s="579">
        <f>+R82+R84</f>
        <v>4.0000000000000008E-2</v>
      </c>
      <c r="X81" s="579">
        <f>+S82+S84</f>
        <v>0.75</v>
      </c>
      <c r="Y81" s="579">
        <f>+T82+T84</f>
        <v>1</v>
      </c>
      <c r="Z81" s="1153" t="s">
        <v>1028</v>
      </c>
      <c r="AA81" s="1194" t="s">
        <v>1028</v>
      </c>
      <c r="AB81" s="1154"/>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49.9" customHeight="1" x14ac:dyDescent="0.2">
      <c r="A82" s="1145"/>
      <c r="B82" s="1147"/>
      <c r="C82" s="1169"/>
      <c r="D82" s="1170"/>
      <c r="E82" s="610"/>
      <c r="F82" s="991"/>
      <c r="G82" s="583"/>
      <c r="H82" s="715"/>
      <c r="I82" s="1161"/>
      <c r="J82" s="1200"/>
      <c r="K82" s="356">
        <v>0.6</v>
      </c>
      <c r="L82" s="63" t="s">
        <v>24</v>
      </c>
      <c r="M82" s="213">
        <v>0</v>
      </c>
      <c r="N82" s="213">
        <v>0</v>
      </c>
      <c r="O82" s="213">
        <v>0.75</v>
      </c>
      <c r="P82" s="213">
        <v>1</v>
      </c>
      <c r="Q82" s="59">
        <f t="shared" si="15"/>
        <v>0</v>
      </c>
      <c r="R82" s="59">
        <f t="shared" si="11"/>
        <v>0</v>
      </c>
      <c r="S82" s="59">
        <f t="shared" si="12"/>
        <v>0.44999999999999996</v>
      </c>
      <c r="T82" s="59">
        <f t="shared" si="13"/>
        <v>0.6</v>
      </c>
      <c r="U82" s="61">
        <f t="shared" si="14"/>
        <v>0.6</v>
      </c>
      <c r="V82" s="579"/>
      <c r="W82" s="579"/>
      <c r="X82" s="579"/>
      <c r="Y82" s="579"/>
      <c r="Z82" s="1154"/>
      <c r="AA82" s="1195"/>
      <c r="AB82" s="1154"/>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36.6" customHeight="1" x14ac:dyDescent="0.2">
      <c r="A83" s="1145"/>
      <c r="B83" s="1147"/>
      <c r="C83" s="1169"/>
      <c r="D83" s="1170"/>
      <c r="E83" s="610"/>
      <c r="F83" s="991"/>
      <c r="G83" s="583"/>
      <c r="H83" s="715"/>
      <c r="I83" s="1161"/>
      <c r="J83" s="1200" t="s">
        <v>1029</v>
      </c>
      <c r="K83" s="353">
        <v>0.4</v>
      </c>
      <c r="L83" s="354" t="s">
        <v>23</v>
      </c>
      <c r="M83" s="355">
        <v>0.25</v>
      </c>
      <c r="N83" s="355">
        <v>0.5</v>
      </c>
      <c r="O83" s="211">
        <v>0.75</v>
      </c>
      <c r="P83" s="212">
        <v>1</v>
      </c>
      <c r="Q83" s="6">
        <f t="shared" si="15"/>
        <v>0.1</v>
      </c>
      <c r="R83" s="6">
        <f t="shared" si="11"/>
        <v>0.2</v>
      </c>
      <c r="S83" s="6">
        <f t="shared" si="12"/>
        <v>0.30000000000000004</v>
      </c>
      <c r="T83" s="6">
        <f t="shared" si="13"/>
        <v>0.4</v>
      </c>
      <c r="U83" s="54">
        <f t="shared" si="14"/>
        <v>0.4</v>
      </c>
      <c r="V83" s="579"/>
      <c r="W83" s="579"/>
      <c r="X83" s="579"/>
      <c r="Y83" s="579"/>
      <c r="Z83" s="1154"/>
      <c r="AA83" s="1195"/>
      <c r="AB83" s="1154"/>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27.6" customHeight="1" x14ac:dyDescent="0.2">
      <c r="A84" s="1145"/>
      <c r="B84" s="1147"/>
      <c r="C84" s="1169"/>
      <c r="D84" s="1170"/>
      <c r="E84" s="610"/>
      <c r="F84" s="991"/>
      <c r="G84" s="583"/>
      <c r="H84" s="715"/>
      <c r="I84" s="1161"/>
      <c r="J84" s="1200"/>
      <c r="K84" s="356">
        <v>0.4</v>
      </c>
      <c r="L84" s="63" t="s">
        <v>24</v>
      </c>
      <c r="M84" s="213">
        <v>0.1</v>
      </c>
      <c r="N84" s="213">
        <v>0.1</v>
      </c>
      <c r="O84" s="213">
        <v>0.75</v>
      </c>
      <c r="P84" s="213">
        <v>1</v>
      </c>
      <c r="Q84" s="59">
        <f t="shared" si="15"/>
        <v>4.0000000000000008E-2</v>
      </c>
      <c r="R84" s="59">
        <f t="shared" si="11"/>
        <v>4.0000000000000008E-2</v>
      </c>
      <c r="S84" s="59">
        <f t="shared" si="12"/>
        <v>0.30000000000000004</v>
      </c>
      <c r="T84" s="59">
        <f t="shared" si="13"/>
        <v>0.4</v>
      </c>
      <c r="U84" s="61">
        <f t="shared" si="14"/>
        <v>0.4</v>
      </c>
      <c r="V84" s="579"/>
      <c r="W84" s="579"/>
      <c r="X84" s="579"/>
      <c r="Y84" s="579"/>
      <c r="Z84" s="1155"/>
      <c r="AA84" s="1196"/>
      <c r="AB84" s="1154"/>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55.5" customHeight="1" x14ac:dyDescent="0.2">
      <c r="A85" s="1145"/>
      <c r="B85" s="1147"/>
      <c r="C85" s="1201" t="s">
        <v>1030</v>
      </c>
      <c r="D85" s="1169" t="s">
        <v>1031</v>
      </c>
      <c r="E85" s="630" t="s">
        <v>1032</v>
      </c>
      <c r="F85" s="716">
        <v>132</v>
      </c>
      <c r="G85" s="715" t="s">
        <v>1033</v>
      </c>
      <c r="H85" s="715" t="s">
        <v>1034</v>
      </c>
      <c r="I85" s="1161">
        <f>+MAX(V85:Y98)</f>
        <v>0.98750000000000004</v>
      </c>
      <c r="J85" s="1203" t="s">
        <v>1035</v>
      </c>
      <c r="K85" s="353">
        <v>0.1</v>
      </c>
      <c r="L85" s="354" t="s">
        <v>23</v>
      </c>
      <c r="M85" s="355">
        <v>0.2</v>
      </c>
      <c r="N85" s="355">
        <v>0.5</v>
      </c>
      <c r="O85" s="211">
        <v>0.7</v>
      </c>
      <c r="P85" s="211">
        <v>1</v>
      </c>
      <c r="Q85" s="6">
        <f t="shared" si="15"/>
        <v>2.0000000000000004E-2</v>
      </c>
      <c r="R85" s="6">
        <f t="shared" si="11"/>
        <v>0.05</v>
      </c>
      <c r="S85" s="6">
        <f t="shared" si="12"/>
        <v>6.9999999999999993E-2</v>
      </c>
      <c r="T85" s="6">
        <f t="shared" si="13"/>
        <v>0.1</v>
      </c>
      <c r="U85" s="54">
        <f t="shared" si="14"/>
        <v>0.1</v>
      </c>
      <c r="V85" s="579">
        <f>+Q86+Q88+Q90+Q92+Q94+Q96+Q98</f>
        <v>9.2499999999999999E-2</v>
      </c>
      <c r="W85" s="579">
        <f>+R86+R88+R90+R92+R94+R96+R98</f>
        <v>0.21</v>
      </c>
      <c r="X85" s="579">
        <f>+S86+S88+S90+S92+S94+S96+S98</f>
        <v>0.66500000000000004</v>
      </c>
      <c r="Y85" s="579">
        <f>+T86+T88+T90+T92+T94+T96+T98</f>
        <v>0.98750000000000004</v>
      </c>
      <c r="Z85" s="1154" t="s">
        <v>1036</v>
      </c>
      <c r="AA85" s="1154" t="s">
        <v>1036</v>
      </c>
      <c r="AB85" s="1154"/>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39" customHeight="1" x14ac:dyDescent="0.2">
      <c r="A86" s="1145"/>
      <c r="B86" s="1147"/>
      <c r="C86" s="1201"/>
      <c r="D86" s="1169"/>
      <c r="E86" s="631"/>
      <c r="F86" s="717"/>
      <c r="G86" s="715"/>
      <c r="H86" s="715"/>
      <c r="I86" s="1162"/>
      <c r="J86" s="1203"/>
      <c r="K86" s="356">
        <v>0.1</v>
      </c>
      <c r="L86" s="63" t="s">
        <v>24</v>
      </c>
      <c r="M86" s="213">
        <v>0.1</v>
      </c>
      <c r="N86" s="213">
        <v>0.15</v>
      </c>
      <c r="O86" s="213">
        <v>0.7</v>
      </c>
      <c r="P86" s="213">
        <v>1</v>
      </c>
      <c r="Q86" s="59">
        <f t="shared" si="15"/>
        <v>1.0000000000000002E-2</v>
      </c>
      <c r="R86" s="59">
        <f t="shared" si="11"/>
        <v>1.4999999999999999E-2</v>
      </c>
      <c r="S86" s="59">
        <f t="shared" si="12"/>
        <v>6.9999999999999993E-2</v>
      </c>
      <c r="T86" s="59">
        <f t="shared" si="13"/>
        <v>0.1</v>
      </c>
      <c r="U86" s="61">
        <f t="shared" si="14"/>
        <v>0.1</v>
      </c>
      <c r="V86" s="579"/>
      <c r="W86" s="579"/>
      <c r="X86" s="579"/>
      <c r="Y86" s="579"/>
      <c r="Z86" s="1154"/>
      <c r="AA86" s="1154"/>
      <c r="AB86" s="1154"/>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0.9" customHeight="1" x14ac:dyDescent="0.2">
      <c r="A87" s="1145"/>
      <c r="B87" s="1147"/>
      <c r="C87" s="1201"/>
      <c r="D87" s="1169"/>
      <c r="E87" s="631"/>
      <c r="F87" s="717"/>
      <c r="G87" s="715"/>
      <c r="H87" s="715"/>
      <c r="I87" s="1162"/>
      <c r="J87" s="1203" t="s">
        <v>1037</v>
      </c>
      <c r="K87" s="353">
        <v>0.1</v>
      </c>
      <c r="L87" s="354" t="s">
        <v>23</v>
      </c>
      <c r="M87" s="355">
        <v>0.2</v>
      </c>
      <c r="N87" s="355">
        <v>0.5</v>
      </c>
      <c r="O87" s="355">
        <v>0.7</v>
      </c>
      <c r="P87" s="211">
        <v>1</v>
      </c>
      <c r="Q87" s="6">
        <f t="shared" si="15"/>
        <v>2.0000000000000004E-2</v>
      </c>
      <c r="R87" s="6">
        <f t="shared" si="11"/>
        <v>0.05</v>
      </c>
      <c r="S87" s="6">
        <f t="shared" si="12"/>
        <v>6.9999999999999993E-2</v>
      </c>
      <c r="T87" s="6">
        <f t="shared" si="13"/>
        <v>0.1</v>
      </c>
      <c r="U87" s="54">
        <f t="shared" si="14"/>
        <v>0.1</v>
      </c>
      <c r="V87" s="579"/>
      <c r="W87" s="579"/>
      <c r="X87" s="579"/>
      <c r="Y87" s="579"/>
      <c r="Z87" s="1154"/>
      <c r="AA87" s="1154"/>
      <c r="AB87" s="1154"/>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36" customHeight="1" x14ac:dyDescent="0.2">
      <c r="A88" s="1145"/>
      <c r="B88" s="1147"/>
      <c r="C88" s="1201"/>
      <c r="D88" s="1169"/>
      <c r="E88" s="631"/>
      <c r="F88" s="717"/>
      <c r="G88" s="715"/>
      <c r="H88" s="715"/>
      <c r="I88" s="1162"/>
      <c r="J88" s="1203"/>
      <c r="K88" s="356">
        <v>0.1</v>
      </c>
      <c r="L88" s="63" t="s">
        <v>24</v>
      </c>
      <c r="M88" s="213">
        <v>0.2</v>
      </c>
      <c r="N88" s="213">
        <v>0.3</v>
      </c>
      <c r="O88" s="213">
        <v>0.65</v>
      </c>
      <c r="P88" s="213">
        <v>0.95</v>
      </c>
      <c r="Q88" s="59">
        <f t="shared" si="15"/>
        <v>2.0000000000000004E-2</v>
      </c>
      <c r="R88" s="59">
        <f t="shared" si="11"/>
        <v>0.03</v>
      </c>
      <c r="S88" s="59">
        <f t="shared" si="12"/>
        <v>6.5000000000000002E-2</v>
      </c>
      <c r="T88" s="59">
        <f t="shared" si="13"/>
        <v>9.5000000000000001E-2</v>
      </c>
      <c r="U88" s="61">
        <f t="shared" si="14"/>
        <v>9.5000000000000001E-2</v>
      </c>
      <c r="V88" s="579"/>
      <c r="W88" s="579"/>
      <c r="X88" s="579"/>
      <c r="Y88" s="579"/>
      <c r="Z88" s="1154"/>
      <c r="AA88" s="1154"/>
      <c r="AB88" s="1154"/>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7.45" customHeight="1" x14ac:dyDescent="0.2">
      <c r="A89" s="1145"/>
      <c r="B89" s="1147"/>
      <c r="C89" s="1201"/>
      <c r="D89" s="1169"/>
      <c r="E89" s="631"/>
      <c r="F89" s="717"/>
      <c r="G89" s="715"/>
      <c r="H89" s="715"/>
      <c r="I89" s="1162"/>
      <c r="J89" s="909" t="s">
        <v>1038</v>
      </c>
      <c r="K89" s="353">
        <v>0.15</v>
      </c>
      <c r="L89" s="354" t="s">
        <v>23</v>
      </c>
      <c r="M89" s="355">
        <v>0.2</v>
      </c>
      <c r="N89" s="355">
        <v>0.5</v>
      </c>
      <c r="O89" s="211">
        <v>0.7</v>
      </c>
      <c r="P89" s="211">
        <v>1</v>
      </c>
      <c r="Q89" s="6">
        <f t="shared" si="15"/>
        <v>0.03</v>
      </c>
      <c r="R89" s="6">
        <f t="shared" si="11"/>
        <v>7.4999999999999997E-2</v>
      </c>
      <c r="S89" s="6">
        <f t="shared" si="12"/>
        <v>0.105</v>
      </c>
      <c r="T89" s="6">
        <f t="shared" si="13"/>
        <v>0.15</v>
      </c>
      <c r="U89" s="54">
        <f t="shared" si="14"/>
        <v>0.15</v>
      </c>
      <c r="V89" s="579"/>
      <c r="W89" s="579"/>
      <c r="X89" s="579"/>
      <c r="Y89" s="579"/>
      <c r="Z89" s="1154"/>
      <c r="AA89" s="1154"/>
      <c r="AB89" s="1154"/>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28.5" customHeight="1" x14ac:dyDescent="0.2">
      <c r="A90" s="1145"/>
      <c r="B90" s="1147"/>
      <c r="C90" s="1201"/>
      <c r="D90" s="1169"/>
      <c r="E90" s="631"/>
      <c r="F90" s="717"/>
      <c r="G90" s="715"/>
      <c r="H90" s="715"/>
      <c r="I90" s="1162"/>
      <c r="J90" s="909"/>
      <c r="K90" s="356">
        <v>0.15</v>
      </c>
      <c r="L90" s="63" t="s">
        <v>24</v>
      </c>
      <c r="M90" s="213">
        <v>0.15</v>
      </c>
      <c r="N90" s="213">
        <v>0.35</v>
      </c>
      <c r="O90" s="213">
        <v>0.65</v>
      </c>
      <c r="P90" s="213">
        <v>1</v>
      </c>
      <c r="Q90" s="59">
        <f t="shared" si="15"/>
        <v>2.2499999999999999E-2</v>
      </c>
      <c r="R90" s="59">
        <f t="shared" si="11"/>
        <v>5.2499999999999998E-2</v>
      </c>
      <c r="S90" s="59">
        <f t="shared" si="12"/>
        <v>9.7500000000000003E-2</v>
      </c>
      <c r="T90" s="59">
        <f t="shared" si="13"/>
        <v>0.15</v>
      </c>
      <c r="U90" s="61">
        <f t="shared" si="14"/>
        <v>0.15</v>
      </c>
      <c r="V90" s="579"/>
      <c r="W90" s="579"/>
      <c r="X90" s="579"/>
      <c r="Y90" s="579"/>
      <c r="Z90" s="1154"/>
      <c r="AA90" s="1154"/>
      <c r="AB90" s="1154"/>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34.15" customHeight="1" x14ac:dyDescent="0.2">
      <c r="A91" s="1145"/>
      <c r="B91" s="1147"/>
      <c r="C91" s="1201"/>
      <c r="D91" s="1169"/>
      <c r="E91" s="631"/>
      <c r="F91" s="717"/>
      <c r="G91" s="715"/>
      <c r="H91" s="715"/>
      <c r="I91" s="1162"/>
      <c r="J91" s="1203" t="s">
        <v>1039</v>
      </c>
      <c r="K91" s="353">
        <v>0.15</v>
      </c>
      <c r="L91" s="354" t="s">
        <v>23</v>
      </c>
      <c r="M91" s="355">
        <v>0.2</v>
      </c>
      <c r="N91" s="355">
        <v>0.5</v>
      </c>
      <c r="O91" s="211">
        <v>0.7</v>
      </c>
      <c r="P91" s="211">
        <v>1</v>
      </c>
      <c r="Q91" s="51">
        <f t="shared" si="15"/>
        <v>0.03</v>
      </c>
      <c r="R91" s="51">
        <f t="shared" si="11"/>
        <v>7.4999999999999997E-2</v>
      </c>
      <c r="S91" s="51">
        <f t="shared" si="12"/>
        <v>0.105</v>
      </c>
      <c r="T91" s="51">
        <f t="shared" si="13"/>
        <v>0.15</v>
      </c>
      <c r="U91" s="56">
        <f t="shared" si="14"/>
        <v>0.15</v>
      </c>
      <c r="V91" s="579"/>
      <c r="W91" s="579"/>
      <c r="X91" s="579"/>
      <c r="Y91" s="579"/>
      <c r="Z91" s="1154"/>
      <c r="AA91" s="1154"/>
      <c r="AB91" s="1154"/>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49.9" customHeight="1" x14ac:dyDescent="0.2">
      <c r="A92" s="1145"/>
      <c r="B92" s="1147"/>
      <c r="C92" s="1201"/>
      <c r="D92" s="1169"/>
      <c r="E92" s="631"/>
      <c r="F92" s="717"/>
      <c r="G92" s="715"/>
      <c r="H92" s="715"/>
      <c r="I92" s="1162"/>
      <c r="J92" s="1203"/>
      <c r="K92" s="356">
        <v>0.15</v>
      </c>
      <c r="L92" s="63" t="s">
        <v>24</v>
      </c>
      <c r="M92" s="213">
        <v>0.1</v>
      </c>
      <c r="N92" s="213">
        <v>0.2</v>
      </c>
      <c r="O92" s="213">
        <v>0.65</v>
      </c>
      <c r="P92" s="213">
        <v>0.95</v>
      </c>
      <c r="Q92" s="59">
        <f t="shared" si="15"/>
        <v>1.4999999999999999E-2</v>
      </c>
      <c r="R92" s="59">
        <f t="shared" si="11"/>
        <v>0.03</v>
      </c>
      <c r="S92" s="59">
        <f t="shared" si="12"/>
        <v>9.7500000000000003E-2</v>
      </c>
      <c r="T92" s="59">
        <f t="shared" si="13"/>
        <v>0.14249999999999999</v>
      </c>
      <c r="U92" s="61">
        <f t="shared" si="14"/>
        <v>0.14249999999999999</v>
      </c>
      <c r="V92" s="579"/>
      <c r="W92" s="579"/>
      <c r="X92" s="579"/>
      <c r="Y92" s="579"/>
      <c r="Z92" s="1154"/>
      <c r="AA92" s="1154"/>
      <c r="AB92" s="1154"/>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48.6" customHeight="1" x14ac:dyDescent="0.2">
      <c r="A93" s="1145"/>
      <c r="B93" s="1147"/>
      <c r="C93" s="1201"/>
      <c r="D93" s="1169"/>
      <c r="E93" s="631"/>
      <c r="F93" s="717"/>
      <c r="G93" s="715"/>
      <c r="H93" s="715"/>
      <c r="I93" s="1162"/>
      <c r="J93" s="909" t="s">
        <v>1040</v>
      </c>
      <c r="K93" s="353">
        <v>0.15</v>
      </c>
      <c r="L93" s="354" t="s">
        <v>23</v>
      </c>
      <c r="M93" s="355">
        <v>0.2</v>
      </c>
      <c r="N93" s="355">
        <v>0.5</v>
      </c>
      <c r="O93" s="211">
        <v>0.7</v>
      </c>
      <c r="P93" s="211">
        <v>1</v>
      </c>
      <c r="Q93" s="6">
        <f t="shared" ref="Q93:Q144" si="16">+SUM(M93:M93)*K93</f>
        <v>0.03</v>
      </c>
      <c r="R93" s="6">
        <f t="shared" ref="R93:R144" si="17">+SUM(N93:N93)*K93</f>
        <v>7.4999999999999997E-2</v>
      </c>
      <c r="S93" s="6">
        <f t="shared" si="12"/>
        <v>0.105</v>
      </c>
      <c r="T93" s="6">
        <f t="shared" si="13"/>
        <v>0.15</v>
      </c>
      <c r="U93" s="54">
        <f t="shared" si="14"/>
        <v>0.15</v>
      </c>
      <c r="V93" s="579"/>
      <c r="W93" s="579"/>
      <c r="X93" s="579"/>
      <c r="Y93" s="579"/>
      <c r="Z93" s="1154"/>
      <c r="AA93" s="1154"/>
      <c r="AB93" s="1154"/>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43.15" customHeight="1" x14ac:dyDescent="0.2">
      <c r="A94" s="1145"/>
      <c r="B94" s="1147"/>
      <c r="C94" s="1201"/>
      <c r="D94" s="1169"/>
      <c r="E94" s="631"/>
      <c r="F94" s="717"/>
      <c r="G94" s="715"/>
      <c r="H94" s="715"/>
      <c r="I94" s="1162"/>
      <c r="J94" s="909"/>
      <c r="K94" s="356">
        <v>0.15</v>
      </c>
      <c r="L94" s="63" t="s">
        <v>24</v>
      </c>
      <c r="M94" s="213">
        <v>0</v>
      </c>
      <c r="N94" s="213">
        <v>0.2</v>
      </c>
      <c r="O94" s="213">
        <v>0.7</v>
      </c>
      <c r="P94" s="213">
        <v>1</v>
      </c>
      <c r="Q94" s="59">
        <f t="shared" si="16"/>
        <v>0</v>
      </c>
      <c r="R94" s="59">
        <f t="shared" si="17"/>
        <v>0.03</v>
      </c>
      <c r="S94" s="59">
        <f t="shared" si="12"/>
        <v>0.105</v>
      </c>
      <c r="T94" s="59">
        <f t="shared" si="13"/>
        <v>0.15</v>
      </c>
      <c r="U94" s="61">
        <f t="shared" si="14"/>
        <v>0.15</v>
      </c>
      <c r="V94" s="579"/>
      <c r="W94" s="579"/>
      <c r="X94" s="579"/>
      <c r="Y94" s="579"/>
      <c r="Z94" s="1154"/>
      <c r="AA94" s="1154"/>
      <c r="AB94" s="1154"/>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6.9" customHeight="1" x14ac:dyDescent="0.2">
      <c r="A95" s="1145"/>
      <c r="B95" s="1147"/>
      <c r="C95" s="1201"/>
      <c r="D95" s="1169"/>
      <c r="E95" s="631"/>
      <c r="F95" s="717"/>
      <c r="G95" s="715"/>
      <c r="H95" s="715"/>
      <c r="I95" s="1162"/>
      <c r="J95" s="909" t="s">
        <v>1041</v>
      </c>
      <c r="K95" s="353">
        <v>0.15</v>
      </c>
      <c r="L95" s="354" t="s">
        <v>23</v>
      </c>
      <c r="M95" s="355">
        <v>0.2</v>
      </c>
      <c r="N95" s="355">
        <v>0.5</v>
      </c>
      <c r="O95" s="211">
        <v>0.7</v>
      </c>
      <c r="P95" s="211">
        <v>1</v>
      </c>
      <c r="Q95" s="6">
        <f t="shared" si="16"/>
        <v>0.03</v>
      </c>
      <c r="R95" s="6">
        <f t="shared" si="17"/>
        <v>7.4999999999999997E-2</v>
      </c>
      <c r="S95" s="6">
        <f t="shared" si="12"/>
        <v>0.105</v>
      </c>
      <c r="T95" s="6">
        <f t="shared" si="13"/>
        <v>0.15</v>
      </c>
      <c r="U95" s="54">
        <f t="shared" si="14"/>
        <v>0.15</v>
      </c>
      <c r="V95" s="579"/>
      <c r="W95" s="579"/>
      <c r="X95" s="579"/>
      <c r="Y95" s="579"/>
      <c r="Z95" s="1154"/>
      <c r="AA95" s="1154"/>
      <c r="AB95" s="1154"/>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48" customHeight="1" x14ac:dyDescent="0.2">
      <c r="A96" s="1145"/>
      <c r="B96" s="1147"/>
      <c r="C96" s="1201"/>
      <c r="D96" s="1169"/>
      <c r="E96" s="631"/>
      <c r="F96" s="717"/>
      <c r="G96" s="715"/>
      <c r="H96" s="715"/>
      <c r="I96" s="1162"/>
      <c r="J96" s="909"/>
      <c r="K96" s="356">
        <v>0.15</v>
      </c>
      <c r="L96" s="63" t="s">
        <v>24</v>
      </c>
      <c r="M96" s="213">
        <v>0.1</v>
      </c>
      <c r="N96" s="213">
        <v>0.15</v>
      </c>
      <c r="O96" s="213">
        <v>0.6</v>
      </c>
      <c r="P96" s="213">
        <v>1</v>
      </c>
      <c r="Q96" s="59">
        <f t="shared" si="16"/>
        <v>1.4999999999999999E-2</v>
      </c>
      <c r="R96" s="59">
        <f t="shared" si="17"/>
        <v>2.2499999999999999E-2</v>
      </c>
      <c r="S96" s="59">
        <f t="shared" si="12"/>
        <v>0.09</v>
      </c>
      <c r="T96" s="59">
        <f t="shared" si="13"/>
        <v>0.15</v>
      </c>
      <c r="U96" s="61">
        <f t="shared" si="14"/>
        <v>0.15</v>
      </c>
      <c r="V96" s="579"/>
      <c r="W96" s="579"/>
      <c r="X96" s="579"/>
      <c r="Y96" s="579"/>
      <c r="Z96" s="1154"/>
      <c r="AA96" s="1154"/>
      <c r="AB96" s="1154"/>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9.9" customHeight="1" x14ac:dyDescent="0.2">
      <c r="A97" s="1145"/>
      <c r="B97" s="1147"/>
      <c r="C97" s="1201"/>
      <c r="D97" s="1169"/>
      <c r="E97" s="631"/>
      <c r="F97" s="717"/>
      <c r="G97" s="715"/>
      <c r="H97" s="715"/>
      <c r="I97" s="1162"/>
      <c r="J97" s="909" t="s">
        <v>1042</v>
      </c>
      <c r="K97" s="353">
        <v>0.2</v>
      </c>
      <c r="L97" s="354" t="s">
        <v>23</v>
      </c>
      <c r="M97" s="355">
        <v>0.2</v>
      </c>
      <c r="N97" s="355">
        <v>0.5</v>
      </c>
      <c r="O97" s="355">
        <v>0.7</v>
      </c>
      <c r="P97" s="211">
        <v>1</v>
      </c>
      <c r="Q97" s="6">
        <f t="shared" si="16"/>
        <v>4.0000000000000008E-2</v>
      </c>
      <c r="R97" s="6">
        <f t="shared" si="17"/>
        <v>0.1</v>
      </c>
      <c r="S97" s="6">
        <f t="shared" si="12"/>
        <v>0.13999999999999999</v>
      </c>
      <c r="T97" s="6">
        <f t="shared" si="13"/>
        <v>0.2</v>
      </c>
      <c r="U97" s="54">
        <f t="shared" si="14"/>
        <v>0.2</v>
      </c>
      <c r="V97" s="579"/>
      <c r="W97" s="579"/>
      <c r="X97" s="579"/>
      <c r="Y97" s="579"/>
      <c r="Z97" s="1154"/>
      <c r="AA97" s="1154"/>
      <c r="AB97" s="1154"/>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9" customHeight="1" x14ac:dyDescent="0.2">
      <c r="A98" s="1145"/>
      <c r="B98" s="1147"/>
      <c r="C98" s="1201"/>
      <c r="D98" s="1169"/>
      <c r="E98" s="633"/>
      <c r="F98" s="718"/>
      <c r="G98" s="715"/>
      <c r="H98" s="715"/>
      <c r="I98" s="1162"/>
      <c r="J98" s="909"/>
      <c r="K98" s="356">
        <v>0.2</v>
      </c>
      <c r="L98" s="63" t="s">
        <v>24</v>
      </c>
      <c r="M98" s="213">
        <v>0.05</v>
      </c>
      <c r="N98" s="213">
        <v>0.15</v>
      </c>
      <c r="O98" s="213">
        <v>0.7</v>
      </c>
      <c r="P98" s="213">
        <v>1</v>
      </c>
      <c r="Q98" s="59">
        <f t="shared" si="16"/>
        <v>1.0000000000000002E-2</v>
      </c>
      <c r="R98" s="59">
        <f t="shared" si="17"/>
        <v>0.03</v>
      </c>
      <c r="S98" s="59">
        <f t="shared" si="12"/>
        <v>0.13999999999999999</v>
      </c>
      <c r="T98" s="59">
        <f t="shared" si="13"/>
        <v>0.2</v>
      </c>
      <c r="U98" s="61">
        <f t="shared" si="14"/>
        <v>0.2</v>
      </c>
      <c r="V98" s="579"/>
      <c r="W98" s="579"/>
      <c r="X98" s="579"/>
      <c r="Y98" s="579"/>
      <c r="Z98" s="1154"/>
      <c r="AA98" s="1154"/>
      <c r="AB98" s="1154"/>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25.9" customHeight="1" x14ac:dyDescent="0.2">
      <c r="A99" s="1145"/>
      <c r="B99" s="1147"/>
      <c r="C99" s="1201"/>
      <c r="D99" s="1169" t="s">
        <v>1043</v>
      </c>
      <c r="E99" s="630" t="s">
        <v>1044</v>
      </c>
      <c r="F99" s="716">
        <v>133</v>
      </c>
      <c r="G99" s="715" t="s">
        <v>1045</v>
      </c>
      <c r="H99" s="715" t="s">
        <v>1046</v>
      </c>
      <c r="I99" s="1161">
        <f>+MAX(V99:Y108)</f>
        <v>0.88500000000000001</v>
      </c>
      <c r="J99" s="909" t="s">
        <v>1047</v>
      </c>
      <c r="K99" s="353">
        <v>0.1</v>
      </c>
      <c r="L99" s="354" t="s">
        <v>23</v>
      </c>
      <c r="M99" s="355">
        <v>1</v>
      </c>
      <c r="N99" s="355">
        <v>1</v>
      </c>
      <c r="O99" s="211">
        <v>1</v>
      </c>
      <c r="P99" s="211">
        <v>1</v>
      </c>
      <c r="Q99" s="6">
        <f t="shared" si="16"/>
        <v>0.1</v>
      </c>
      <c r="R99" s="6">
        <f t="shared" si="17"/>
        <v>0.1</v>
      </c>
      <c r="S99" s="6">
        <f t="shared" si="12"/>
        <v>0.1</v>
      </c>
      <c r="T99" s="6">
        <f t="shared" si="13"/>
        <v>0.1</v>
      </c>
      <c r="U99" s="54">
        <f t="shared" si="14"/>
        <v>0.1</v>
      </c>
      <c r="V99" s="579">
        <f>+Q100+Q102+Q104+Q106+Q108</f>
        <v>2.0000000000000004E-2</v>
      </c>
      <c r="W99" s="579">
        <f>+R100+R102+R104+R106+R108</f>
        <v>0.18000000000000002</v>
      </c>
      <c r="X99" s="579">
        <f>+S100+S102+S104+S106+S108</f>
        <v>0.6100000000000001</v>
      </c>
      <c r="Y99" s="579">
        <f>+T100+T102+T104+T106+T108</f>
        <v>0.88500000000000001</v>
      </c>
      <c r="Z99" s="1154"/>
      <c r="AA99" s="1154"/>
      <c r="AB99" s="1154"/>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6.45" customHeight="1" x14ac:dyDescent="0.2">
      <c r="A100" s="1145"/>
      <c r="B100" s="1147"/>
      <c r="C100" s="1201"/>
      <c r="D100" s="1169"/>
      <c r="E100" s="631"/>
      <c r="F100" s="717"/>
      <c r="G100" s="715"/>
      <c r="H100" s="715"/>
      <c r="I100" s="1162"/>
      <c r="J100" s="909"/>
      <c r="K100" s="356">
        <v>0.1</v>
      </c>
      <c r="L100" s="63" t="s">
        <v>24</v>
      </c>
      <c r="M100" s="213">
        <v>0.2</v>
      </c>
      <c r="N100" s="213">
        <v>1</v>
      </c>
      <c r="O100" s="213">
        <v>1</v>
      </c>
      <c r="P100" s="213">
        <v>1</v>
      </c>
      <c r="Q100" s="59">
        <f t="shared" si="16"/>
        <v>2.0000000000000004E-2</v>
      </c>
      <c r="R100" s="59">
        <f t="shared" si="17"/>
        <v>0.1</v>
      </c>
      <c r="S100" s="59">
        <f t="shared" si="12"/>
        <v>0.1</v>
      </c>
      <c r="T100" s="59">
        <f t="shared" si="13"/>
        <v>0.1</v>
      </c>
      <c r="U100" s="61">
        <f t="shared" si="14"/>
        <v>0.1</v>
      </c>
      <c r="V100" s="579"/>
      <c r="W100" s="579"/>
      <c r="X100" s="579"/>
      <c r="Y100" s="579"/>
      <c r="Z100" s="1154"/>
      <c r="AA100" s="1154"/>
      <c r="AB100" s="1154"/>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25.9" customHeight="1" x14ac:dyDescent="0.2">
      <c r="A101" s="1145"/>
      <c r="B101" s="1147"/>
      <c r="C101" s="1201"/>
      <c r="D101" s="1169"/>
      <c r="E101" s="631"/>
      <c r="F101" s="717"/>
      <c r="G101" s="715"/>
      <c r="H101" s="715"/>
      <c r="I101" s="1162"/>
      <c r="J101" s="909" t="s">
        <v>1048</v>
      </c>
      <c r="K101" s="353">
        <v>0.2</v>
      </c>
      <c r="L101" s="354" t="s">
        <v>23</v>
      </c>
      <c r="M101" s="355">
        <v>0.7</v>
      </c>
      <c r="N101" s="355">
        <v>1</v>
      </c>
      <c r="O101" s="355">
        <v>1</v>
      </c>
      <c r="P101" s="211">
        <v>1</v>
      </c>
      <c r="Q101" s="6">
        <f t="shared" si="16"/>
        <v>0.13999999999999999</v>
      </c>
      <c r="R101" s="6">
        <f t="shared" si="17"/>
        <v>0.2</v>
      </c>
      <c r="S101" s="6">
        <f t="shared" si="12"/>
        <v>0.2</v>
      </c>
      <c r="T101" s="6">
        <f t="shared" si="13"/>
        <v>0.2</v>
      </c>
      <c r="U101" s="54">
        <f t="shared" si="14"/>
        <v>0.2</v>
      </c>
      <c r="V101" s="579"/>
      <c r="W101" s="579"/>
      <c r="X101" s="579"/>
      <c r="Y101" s="579"/>
      <c r="Z101" s="1154"/>
      <c r="AA101" s="1154"/>
      <c r="AB101" s="1154"/>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39.75" customHeight="1" x14ac:dyDescent="0.2">
      <c r="A102" s="1145"/>
      <c r="B102" s="1147"/>
      <c r="C102" s="1201"/>
      <c r="D102" s="1169"/>
      <c r="E102" s="631"/>
      <c r="F102" s="717"/>
      <c r="G102" s="715"/>
      <c r="H102" s="715"/>
      <c r="I102" s="1162"/>
      <c r="J102" s="909"/>
      <c r="K102" s="356">
        <v>0.2</v>
      </c>
      <c r="L102" s="63" t="s">
        <v>24</v>
      </c>
      <c r="M102" s="213">
        <v>0</v>
      </c>
      <c r="N102" s="213">
        <v>0</v>
      </c>
      <c r="O102" s="213">
        <v>0.45</v>
      </c>
      <c r="P102" s="213">
        <v>1</v>
      </c>
      <c r="Q102" s="59">
        <f t="shared" si="16"/>
        <v>0</v>
      </c>
      <c r="R102" s="59">
        <f t="shared" si="17"/>
        <v>0</v>
      </c>
      <c r="S102" s="59">
        <f t="shared" si="12"/>
        <v>9.0000000000000011E-2</v>
      </c>
      <c r="T102" s="59">
        <f t="shared" si="13"/>
        <v>0.2</v>
      </c>
      <c r="U102" s="61">
        <f t="shared" si="14"/>
        <v>0.2</v>
      </c>
      <c r="V102" s="579"/>
      <c r="W102" s="579"/>
      <c r="X102" s="579"/>
      <c r="Y102" s="579"/>
      <c r="Z102" s="1154"/>
      <c r="AA102" s="1154"/>
      <c r="AB102" s="1154"/>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49.9" customHeight="1" x14ac:dyDescent="0.2">
      <c r="A103" s="1145"/>
      <c r="B103" s="1147"/>
      <c r="C103" s="1201"/>
      <c r="D103" s="1169"/>
      <c r="E103" s="631"/>
      <c r="F103" s="717"/>
      <c r="G103" s="715"/>
      <c r="H103" s="715"/>
      <c r="I103" s="1162"/>
      <c r="J103" s="577" t="s">
        <v>1049</v>
      </c>
      <c r="K103" s="363">
        <v>0.2</v>
      </c>
      <c r="L103" s="354" t="s">
        <v>23</v>
      </c>
      <c r="M103" s="365">
        <v>0.2</v>
      </c>
      <c r="N103" s="365">
        <v>0.4</v>
      </c>
      <c r="O103" s="365">
        <v>0.6</v>
      </c>
      <c r="P103" s="365">
        <v>1</v>
      </c>
      <c r="Q103" s="365">
        <f t="shared" si="16"/>
        <v>4.0000000000000008E-2</v>
      </c>
      <c r="R103" s="365">
        <f t="shared" si="17"/>
        <v>8.0000000000000016E-2</v>
      </c>
      <c r="S103" s="365">
        <f t="shared" si="12"/>
        <v>0.12</v>
      </c>
      <c r="T103" s="365">
        <f t="shared" si="13"/>
        <v>0.2</v>
      </c>
      <c r="U103" s="365">
        <f t="shared" si="14"/>
        <v>0.2</v>
      </c>
      <c r="V103" s="579"/>
      <c r="W103" s="579"/>
      <c r="X103" s="579"/>
      <c r="Y103" s="579"/>
      <c r="Z103" s="1154"/>
      <c r="AA103" s="1154"/>
      <c r="AB103" s="1154"/>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25.9" customHeight="1" x14ac:dyDescent="0.2">
      <c r="A104" s="1145"/>
      <c r="B104" s="1147"/>
      <c r="C104" s="1201"/>
      <c r="D104" s="1169"/>
      <c r="E104" s="631"/>
      <c r="F104" s="717"/>
      <c r="G104" s="715"/>
      <c r="H104" s="715"/>
      <c r="I104" s="1162"/>
      <c r="J104" s="578"/>
      <c r="K104" s="356">
        <v>0.2</v>
      </c>
      <c r="L104" s="63" t="s">
        <v>24</v>
      </c>
      <c r="M104" s="213">
        <v>0</v>
      </c>
      <c r="N104" s="213">
        <v>0.4</v>
      </c>
      <c r="O104" s="213">
        <v>0.6</v>
      </c>
      <c r="P104" s="213">
        <v>0.8</v>
      </c>
      <c r="Q104" s="59">
        <f>+SUM(M104:M104)*K104</f>
        <v>0</v>
      </c>
      <c r="R104" s="59">
        <f>+SUM(N104:N104)*K104</f>
        <v>8.0000000000000016E-2</v>
      </c>
      <c r="S104" s="59">
        <f>+SUM(O104:O104)*K104</f>
        <v>0.12</v>
      </c>
      <c r="T104" s="59">
        <f t="shared" si="13"/>
        <v>0.16000000000000003</v>
      </c>
      <c r="U104" s="61">
        <f t="shared" si="14"/>
        <v>0.16000000000000003</v>
      </c>
      <c r="V104" s="579"/>
      <c r="W104" s="579"/>
      <c r="X104" s="579"/>
      <c r="Y104" s="579"/>
      <c r="Z104" s="1154"/>
      <c r="AA104" s="1154"/>
      <c r="AB104" s="1154"/>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18.600000000000001" customHeight="1" x14ac:dyDescent="0.2">
      <c r="A105" s="1145"/>
      <c r="B105" s="1147"/>
      <c r="C105" s="1201"/>
      <c r="D105" s="1169"/>
      <c r="E105" s="631"/>
      <c r="F105" s="717"/>
      <c r="G105" s="715"/>
      <c r="H105" s="715"/>
      <c r="I105" s="1162"/>
      <c r="J105" s="577" t="s">
        <v>1050</v>
      </c>
      <c r="K105" s="363">
        <v>0.25</v>
      </c>
      <c r="L105" s="354" t="s">
        <v>23</v>
      </c>
      <c r="M105" s="365">
        <v>0.25</v>
      </c>
      <c r="N105" s="365">
        <v>0.5</v>
      </c>
      <c r="O105" s="365">
        <v>1</v>
      </c>
      <c r="P105" s="365">
        <v>1</v>
      </c>
      <c r="Q105" s="365">
        <f>+SUM(M105:M105)*K105</f>
        <v>6.25E-2</v>
      </c>
      <c r="R105" s="365">
        <f>+SUM(N105:N105)*K105</f>
        <v>0.125</v>
      </c>
      <c r="S105" s="365">
        <f>+SUM(O105:O105)*K105</f>
        <v>0.25</v>
      </c>
      <c r="T105" s="365">
        <f>+SUM(P105:P105)*K105</f>
        <v>0.25</v>
      </c>
      <c r="U105" s="365">
        <f>+MAX(Q105:T105)</f>
        <v>0.25</v>
      </c>
      <c r="V105" s="579"/>
      <c r="W105" s="579"/>
      <c r="X105" s="579"/>
      <c r="Y105" s="579"/>
      <c r="Z105" s="1154"/>
      <c r="AA105" s="1154"/>
      <c r="AB105" s="1154"/>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49.9" customHeight="1" x14ac:dyDescent="0.2">
      <c r="A106" s="1145"/>
      <c r="B106" s="1147"/>
      <c r="C106" s="1201"/>
      <c r="D106" s="1169"/>
      <c r="E106" s="631"/>
      <c r="F106" s="717"/>
      <c r="G106" s="715"/>
      <c r="H106" s="715"/>
      <c r="I106" s="1162"/>
      <c r="J106" s="578"/>
      <c r="K106" s="356">
        <v>0.25</v>
      </c>
      <c r="L106" s="63" t="s">
        <v>24</v>
      </c>
      <c r="M106" s="213">
        <v>0</v>
      </c>
      <c r="N106" s="213">
        <v>0</v>
      </c>
      <c r="O106" s="213">
        <v>0.4</v>
      </c>
      <c r="P106" s="213">
        <v>0.7</v>
      </c>
      <c r="Q106" s="59">
        <f>+SUM(M106:M106)*K106</f>
        <v>0</v>
      </c>
      <c r="R106" s="59">
        <f>+SUM(N106:N106)*K106</f>
        <v>0</v>
      </c>
      <c r="S106" s="59">
        <f>+SUM(O106:O106)*K106</f>
        <v>0.1</v>
      </c>
      <c r="T106" s="59">
        <f>+SUM(P106:P106)*K106</f>
        <v>0.17499999999999999</v>
      </c>
      <c r="U106" s="61">
        <f>+MAX(Q106:T106)</f>
        <v>0.17499999999999999</v>
      </c>
      <c r="V106" s="579"/>
      <c r="W106" s="579"/>
      <c r="X106" s="579"/>
      <c r="Y106" s="579"/>
      <c r="Z106" s="1154"/>
      <c r="AA106" s="1154"/>
      <c r="AB106" s="1154"/>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37.9" customHeight="1" x14ac:dyDescent="0.2">
      <c r="A107" s="1145"/>
      <c r="B107" s="1147"/>
      <c r="C107" s="1201"/>
      <c r="D107" s="1169"/>
      <c r="E107" s="631"/>
      <c r="F107" s="717"/>
      <c r="G107" s="715"/>
      <c r="H107" s="715"/>
      <c r="I107" s="1162"/>
      <c r="J107" s="577" t="s">
        <v>1051</v>
      </c>
      <c r="K107" s="363">
        <v>0.25</v>
      </c>
      <c r="L107" s="354" t="s">
        <v>23</v>
      </c>
      <c r="M107" s="365">
        <v>0.2</v>
      </c>
      <c r="N107" s="365">
        <v>0.5</v>
      </c>
      <c r="O107" s="365">
        <v>0.8</v>
      </c>
      <c r="P107" s="365">
        <v>1</v>
      </c>
      <c r="Q107" s="365">
        <f>+SUM(M107:M107)*K107</f>
        <v>0.05</v>
      </c>
      <c r="R107" s="365">
        <f>+SUM(N107:N107)*K107</f>
        <v>0.125</v>
      </c>
      <c r="S107" s="365">
        <f>+SUM(O107:O107)*K107</f>
        <v>0.2</v>
      </c>
      <c r="T107" s="365">
        <f t="shared" si="13"/>
        <v>0.25</v>
      </c>
      <c r="U107" s="365">
        <f t="shared" si="14"/>
        <v>0.25</v>
      </c>
      <c r="V107" s="579"/>
      <c r="W107" s="579"/>
      <c r="X107" s="579"/>
      <c r="Y107" s="579"/>
      <c r="Z107" s="1154"/>
      <c r="AA107" s="1154"/>
      <c r="AB107" s="1154"/>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18.600000000000001" customHeight="1" x14ac:dyDescent="0.2">
      <c r="A108" s="1145"/>
      <c r="B108" s="1147"/>
      <c r="C108" s="1201"/>
      <c r="D108" s="1169"/>
      <c r="E108" s="631"/>
      <c r="F108" s="717"/>
      <c r="G108" s="715"/>
      <c r="H108" s="715"/>
      <c r="I108" s="1162"/>
      <c r="J108" s="578"/>
      <c r="K108" s="356">
        <v>0.25</v>
      </c>
      <c r="L108" s="63" t="s">
        <v>24</v>
      </c>
      <c r="M108" s="213">
        <v>0</v>
      </c>
      <c r="N108" s="213">
        <v>0</v>
      </c>
      <c r="O108" s="213">
        <v>0.8</v>
      </c>
      <c r="P108" s="213">
        <v>1</v>
      </c>
      <c r="Q108" s="59">
        <f>+SUM(M108:M108)*K108</f>
        <v>0</v>
      </c>
      <c r="R108" s="59">
        <f>+SUM(N108:N108)*K108</f>
        <v>0</v>
      </c>
      <c r="S108" s="59">
        <f>+SUM(O108:O108)*K108</f>
        <v>0.2</v>
      </c>
      <c r="T108" s="59">
        <f t="shared" si="13"/>
        <v>0.25</v>
      </c>
      <c r="U108" s="61">
        <f t="shared" si="14"/>
        <v>0.25</v>
      </c>
      <c r="V108" s="579"/>
      <c r="W108" s="579"/>
      <c r="X108" s="579"/>
      <c r="Y108" s="579"/>
      <c r="Z108" s="1154"/>
      <c r="AA108" s="1154"/>
      <c r="AB108" s="1154"/>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37.9" customHeight="1" x14ac:dyDescent="0.2">
      <c r="A109" s="1145"/>
      <c r="B109" s="1147"/>
      <c r="C109" s="1201"/>
      <c r="D109" s="1169" t="s">
        <v>1052</v>
      </c>
      <c r="E109" s="630" t="s">
        <v>1053</v>
      </c>
      <c r="F109" s="716">
        <v>134</v>
      </c>
      <c r="G109" s="634" t="s">
        <v>1054</v>
      </c>
      <c r="H109" s="1206" t="s">
        <v>1055</v>
      </c>
      <c r="I109" s="1207">
        <f>+MAX(V109:Y116)</f>
        <v>0.9</v>
      </c>
      <c r="J109" s="909" t="s">
        <v>1056</v>
      </c>
      <c r="K109" s="353">
        <v>0.2</v>
      </c>
      <c r="L109" s="354" t="s">
        <v>23</v>
      </c>
      <c r="M109" s="355">
        <v>0.5</v>
      </c>
      <c r="N109" s="355">
        <v>1</v>
      </c>
      <c r="O109" s="211">
        <v>1</v>
      </c>
      <c r="P109" s="211">
        <v>1</v>
      </c>
      <c r="Q109" s="6">
        <f t="shared" si="16"/>
        <v>0.1</v>
      </c>
      <c r="R109" s="6">
        <f t="shared" si="17"/>
        <v>0.2</v>
      </c>
      <c r="S109" s="6">
        <f t="shared" si="12"/>
        <v>0.2</v>
      </c>
      <c r="T109" s="6">
        <f t="shared" si="13"/>
        <v>0.2</v>
      </c>
      <c r="U109" s="54">
        <f t="shared" si="14"/>
        <v>0.2</v>
      </c>
      <c r="V109" s="579">
        <f>+Q110+Q112+Q114+Q116</f>
        <v>0.13</v>
      </c>
      <c r="W109" s="579">
        <f>+R110+R112+R114+R116</f>
        <v>0.71</v>
      </c>
      <c r="X109" s="579">
        <f>+S110+S112+S114+S116</f>
        <v>0.9</v>
      </c>
      <c r="Y109" s="579">
        <f>+T110+T112+T114+T116</f>
        <v>0.9</v>
      </c>
      <c r="Z109" s="1154"/>
      <c r="AA109" s="1154"/>
      <c r="AB109" s="1154"/>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8.9" customHeight="1" x14ac:dyDescent="0.2">
      <c r="A110" s="1145"/>
      <c r="B110" s="1147"/>
      <c r="C110" s="1201"/>
      <c r="D110" s="1169"/>
      <c r="E110" s="631"/>
      <c r="F110" s="717"/>
      <c r="G110" s="634"/>
      <c r="H110" s="1206"/>
      <c r="I110" s="1208"/>
      <c r="J110" s="909"/>
      <c r="K110" s="356">
        <v>0.2</v>
      </c>
      <c r="L110" s="63" t="s">
        <v>24</v>
      </c>
      <c r="M110" s="213">
        <v>0.3</v>
      </c>
      <c r="N110" s="213">
        <v>0.8</v>
      </c>
      <c r="O110" s="213">
        <v>1</v>
      </c>
      <c r="P110" s="213">
        <v>1</v>
      </c>
      <c r="Q110" s="59">
        <f t="shared" si="16"/>
        <v>0.06</v>
      </c>
      <c r="R110" s="59">
        <f t="shared" si="17"/>
        <v>0.16000000000000003</v>
      </c>
      <c r="S110" s="59">
        <f t="shared" si="12"/>
        <v>0.2</v>
      </c>
      <c r="T110" s="59">
        <f t="shared" si="13"/>
        <v>0.2</v>
      </c>
      <c r="U110" s="61">
        <f t="shared" si="14"/>
        <v>0.2</v>
      </c>
      <c r="V110" s="579"/>
      <c r="W110" s="579"/>
      <c r="X110" s="579"/>
      <c r="Y110" s="579"/>
      <c r="Z110" s="1154"/>
      <c r="AA110" s="1154"/>
      <c r="AB110" s="1154"/>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49.9" customHeight="1" x14ac:dyDescent="0.2">
      <c r="A111" s="1145"/>
      <c r="B111" s="1147"/>
      <c r="C111" s="1201"/>
      <c r="D111" s="1169"/>
      <c r="E111" s="631"/>
      <c r="F111" s="717"/>
      <c r="G111" s="634"/>
      <c r="H111" s="1206"/>
      <c r="I111" s="1208"/>
      <c r="J111" s="909" t="s">
        <v>1057</v>
      </c>
      <c r="K111" s="353">
        <v>0.2</v>
      </c>
      <c r="L111" s="354" t="s">
        <v>23</v>
      </c>
      <c r="M111" s="355">
        <v>0.2</v>
      </c>
      <c r="N111" s="355">
        <v>0.8</v>
      </c>
      <c r="O111" s="211">
        <v>1</v>
      </c>
      <c r="P111" s="211">
        <v>1</v>
      </c>
      <c r="Q111" s="6">
        <f t="shared" si="16"/>
        <v>4.0000000000000008E-2</v>
      </c>
      <c r="R111" s="6">
        <f t="shared" si="17"/>
        <v>0.16000000000000003</v>
      </c>
      <c r="S111" s="6">
        <f t="shared" si="12"/>
        <v>0.2</v>
      </c>
      <c r="T111" s="6">
        <f t="shared" si="13"/>
        <v>0.2</v>
      </c>
      <c r="U111" s="54">
        <f t="shared" si="14"/>
        <v>0.2</v>
      </c>
      <c r="V111" s="579"/>
      <c r="W111" s="579"/>
      <c r="X111" s="579"/>
      <c r="Y111" s="579"/>
      <c r="Z111" s="1154"/>
      <c r="AA111" s="1154"/>
      <c r="AB111" s="1154"/>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18.600000000000001" customHeight="1" x14ac:dyDescent="0.2">
      <c r="A112" s="1145"/>
      <c r="B112" s="1147"/>
      <c r="C112" s="1201"/>
      <c r="D112" s="1169"/>
      <c r="E112" s="631"/>
      <c r="F112" s="717"/>
      <c r="G112" s="634"/>
      <c r="H112" s="1206"/>
      <c r="I112" s="1208"/>
      <c r="J112" s="909"/>
      <c r="K112" s="356">
        <v>0.2</v>
      </c>
      <c r="L112" s="63" t="s">
        <v>24</v>
      </c>
      <c r="M112" s="213">
        <v>0.1</v>
      </c>
      <c r="N112" s="213">
        <v>1</v>
      </c>
      <c r="O112" s="213">
        <v>1</v>
      </c>
      <c r="P112" s="213">
        <v>1</v>
      </c>
      <c r="Q112" s="59">
        <f t="shared" si="16"/>
        <v>2.0000000000000004E-2</v>
      </c>
      <c r="R112" s="59">
        <f t="shared" si="17"/>
        <v>0.2</v>
      </c>
      <c r="S112" s="59">
        <f t="shared" si="12"/>
        <v>0.2</v>
      </c>
      <c r="T112" s="59">
        <f t="shared" si="13"/>
        <v>0.2</v>
      </c>
      <c r="U112" s="61">
        <f t="shared" si="14"/>
        <v>0.2</v>
      </c>
      <c r="V112" s="579"/>
      <c r="W112" s="579"/>
      <c r="X112" s="579"/>
      <c r="Y112" s="579"/>
      <c r="Z112" s="1154"/>
      <c r="AA112" s="1154"/>
      <c r="AB112" s="1154"/>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49.9" customHeight="1" x14ac:dyDescent="0.2">
      <c r="A113" s="1145"/>
      <c r="B113" s="1147"/>
      <c r="C113" s="1201"/>
      <c r="D113" s="1169"/>
      <c r="E113" s="631"/>
      <c r="F113" s="717"/>
      <c r="G113" s="634"/>
      <c r="H113" s="1206"/>
      <c r="I113" s="1208"/>
      <c r="J113" s="909" t="s">
        <v>1058</v>
      </c>
      <c r="K113" s="353">
        <v>0.5</v>
      </c>
      <c r="L113" s="354" t="s">
        <v>23</v>
      </c>
      <c r="M113" s="355">
        <v>0.5</v>
      </c>
      <c r="N113" s="355">
        <v>0.8</v>
      </c>
      <c r="O113" s="211">
        <v>1</v>
      </c>
      <c r="P113" s="211">
        <v>1</v>
      </c>
      <c r="Q113" s="6">
        <f t="shared" si="16"/>
        <v>0.25</v>
      </c>
      <c r="R113" s="6">
        <f t="shared" si="17"/>
        <v>0.4</v>
      </c>
      <c r="S113" s="6">
        <f t="shared" si="12"/>
        <v>0.5</v>
      </c>
      <c r="T113" s="6">
        <f t="shared" si="13"/>
        <v>0.5</v>
      </c>
      <c r="U113" s="54">
        <f t="shared" si="14"/>
        <v>0.5</v>
      </c>
      <c r="V113" s="579"/>
      <c r="W113" s="579"/>
      <c r="X113" s="579"/>
      <c r="Y113" s="579"/>
      <c r="Z113" s="1154"/>
      <c r="AA113" s="1154"/>
      <c r="AB113" s="1154"/>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49.9" customHeight="1" x14ac:dyDescent="0.2">
      <c r="A114" s="1145"/>
      <c r="B114" s="1147"/>
      <c r="C114" s="1201"/>
      <c r="D114" s="1169"/>
      <c r="E114" s="631"/>
      <c r="F114" s="717"/>
      <c r="G114" s="634"/>
      <c r="H114" s="1206"/>
      <c r="I114" s="1208"/>
      <c r="J114" s="909"/>
      <c r="K114" s="356">
        <v>0.5</v>
      </c>
      <c r="L114" s="63" t="s">
        <v>24</v>
      </c>
      <c r="M114" s="213">
        <v>0.1</v>
      </c>
      <c r="N114" s="213">
        <v>0.7</v>
      </c>
      <c r="O114" s="213">
        <v>1</v>
      </c>
      <c r="P114" s="213">
        <v>1</v>
      </c>
      <c r="Q114" s="59">
        <f t="shared" si="16"/>
        <v>0.05</v>
      </c>
      <c r="R114" s="59">
        <f t="shared" si="17"/>
        <v>0.35</v>
      </c>
      <c r="S114" s="59">
        <f t="shared" si="12"/>
        <v>0.5</v>
      </c>
      <c r="T114" s="59">
        <f t="shared" si="13"/>
        <v>0.5</v>
      </c>
      <c r="U114" s="61">
        <f t="shared" si="14"/>
        <v>0.5</v>
      </c>
      <c r="V114" s="579"/>
      <c r="W114" s="579"/>
      <c r="X114" s="579"/>
      <c r="Y114" s="579"/>
      <c r="Z114" s="1154"/>
      <c r="AA114" s="1154"/>
      <c r="AB114" s="1154"/>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33" customHeight="1" x14ac:dyDescent="0.2">
      <c r="A115" s="1145"/>
      <c r="B115" s="1147"/>
      <c r="C115" s="1201"/>
      <c r="D115" s="1169"/>
      <c r="E115" s="631"/>
      <c r="F115" s="717"/>
      <c r="G115" s="634"/>
      <c r="H115" s="1206"/>
      <c r="I115" s="1208"/>
      <c r="J115" s="909" t="s">
        <v>1059</v>
      </c>
      <c r="K115" s="353">
        <v>0.1</v>
      </c>
      <c r="L115" s="354" t="s">
        <v>23</v>
      </c>
      <c r="M115" s="355">
        <v>0</v>
      </c>
      <c r="N115" s="355">
        <v>0</v>
      </c>
      <c r="O115" s="211">
        <v>0</v>
      </c>
      <c r="P115" s="211">
        <v>1</v>
      </c>
      <c r="Q115" s="6">
        <f t="shared" si="16"/>
        <v>0</v>
      </c>
      <c r="R115" s="6">
        <f t="shared" si="17"/>
        <v>0</v>
      </c>
      <c r="S115" s="6">
        <f t="shared" si="12"/>
        <v>0</v>
      </c>
      <c r="T115" s="6">
        <f t="shared" si="13"/>
        <v>0.1</v>
      </c>
      <c r="U115" s="54">
        <f t="shared" si="14"/>
        <v>0.1</v>
      </c>
      <c r="V115" s="579"/>
      <c r="W115" s="579"/>
      <c r="X115" s="579"/>
      <c r="Y115" s="579"/>
      <c r="Z115" s="1154"/>
      <c r="AA115" s="1154"/>
      <c r="AB115" s="1154"/>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30.6" customHeight="1" x14ac:dyDescent="0.2">
      <c r="A116" s="1145"/>
      <c r="B116" s="1147"/>
      <c r="C116" s="1201"/>
      <c r="D116" s="1169"/>
      <c r="E116" s="633"/>
      <c r="F116" s="718"/>
      <c r="G116" s="634"/>
      <c r="H116" s="1206"/>
      <c r="I116" s="1208"/>
      <c r="J116" s="909"/>
      <c r="K116" s="356">
        <v>0.1</v>
      </c>
      <c r="L116" s="63" t="s">
        <v>24</v>
      </c>
      <c r="M116" s="213">
        <v>0</v>
      </c>
      <c r="N116" s="213">
        <v>0</v>
      </c>
      <c r="O116" s="213">
        <v>0</v>
      </c>
      <c r="P116" s="213">
        <v>0</v>
      </c>
      <c r="Q116" s="59">
        <f t="shared" si="16"/>
        <v>0</v>
      </c>
      <c r="R116" s="59">
        <f t="shared" si="17"/>
        <v>0</v>
      </c>
      <c r="S116" s="59">
        <f t="shared" si="12"/>
        <v>0</v>
      </c>
      <c r="T116" s="59">
        <f t="shared" si="13"/>
        <v>0</v>
      </c>
      <c r="U116" s="61">
        <f t="shared" si="14"/>
        <v>0</v>
      </c>
      <c r="V116" s="579"/>
      <c r="W116" s="579"/>
      <c r="X116" s="579"/>
      <c r="Y116" s="579"/>
      <c r="Z116" s="1154"/>
      <c r="AA116" s="1154"/>
      <c r="AB116" s="1154"/>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49.9" customHeight="1" x14ac:dyDescent="0.2">
      <c r="A117" s="1145"/>
      <c r="B117" s="1147"/>
      <c r="C117" s="1201"/>
      <c r="D117" s="1169" t="s">
        <v>1060</v>
      </c>
      <c r="E117" s="1210" t="s">
        <v>1061</v>
      </c>
      <c r="F117" s="716">
        <v>135</v>
      </c>
      <c r="G117" s="628" t="s">
        <v>1062</v>
      </c>
      <c r="H117" s="628" t="s">
        <v>1063</v>
      </c>
      <c r="I117" s="1161">
        <f>+MAX(V117:Y122)</f>
        <v>0.67500000000000004</v>
      </c>
      <c r="J117" s="1209" t="s">
        <v>1064</v>
      </c>
      <c r="K117" s="353">
        <v>0.25</v>
      </c>
      <c r="L117" s="354" t="s">
        <v>23</v>
      </c>
      <c r="M117" s="355">
        <v>0.25</v>
      </c>
      <c r="N117" s="355">
        <v>0.5</v>
      </c>
      <c r="O117" s="355">
        <v>0.75</v>
      </c>
      <c r="P117" s="211">
        <v>1</v>
      </c>
      <c r="Q117" s="6">
        <f t="shared" si="16"/>
        <v>6.25E-2</v>
      </c>
      <c r="R117" s="6">
        <f t="shared" si="17"/>
        <v>0.125</v>
      </c>
      <c r="S117" s="6">
        <f t="shared" si="12"/>
        <v>0.1875</v>
      </c>
      <c r="T117" s="6">
        <f t="shared" si="13"/>
        <v>0.25</v>
      </c>
      <c r="U117" s="54">
        <f t="shared" si="14"/>
        <v>0.25</v>
      </c>
      <c r="V117" s="1204">
        <f>+Q118+Q120+Q122</f>
        <v>0.1</v>
      </c>
      <c r="W117" s="1204">
        <f>+R118+R120+R122</f>
        <v>0.1125</v>
      </c>
      <c r="X117" s="1204">
        <f>+S118+S120+S122</f>
        <v>0.45</v>
      </c>
      <c r="Y117" s="1204">
        <f>+T118+T120+T122</f>
        <v>0.67500000000000004</v>
      </c>
      <c r="Z117" s="1154"/>
      <c r="AA117" s="1154"/>
      <c r="AB117" s="1154"/>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1.6" customHeight="1" x14ac:dyDescent="0.2">
      <c r="A118" s="1145"/>
      <c r="B118" s="1147"/>
      <c r="C118" s="1201"/>
      <c r="D118" s="1169"/>
      <c r="E118" s="1211"/>
      <c r="F118" s="717"/>
      <c r="G118" s="629"/>
      <c r="H118" s="629"/>
      <c r="I118" s="1162"/>
      <c r="J118" s="1209"/>
      <c r="K118" s="356">
        <v>0.25</v>
      </c>
      <c r="L118" s="63" t="s">
        <v>24</v>
      </c>
      <c r="M118" s="213">
        <v>0.2</v>
      </c>
      <c r="N118" s="213">
        <v>0.2</v>
      </c>
      <c r="O118" s="213">
        <v>0.6</v>
      </c>
      <c r="P118" s="213">
        <v>0.75</v>
      </c>
      <c r="Q118" s="59">
        <f t="shared" si="16"/>
        <v>0.05</v>
      </c>
      <c r="R118" s="59">
        <f t="shared" si="17"/>
        <v>0.05</v>
      </c>
      <c r="S118" s="59">
        <f t="shared" si="12"/>
        <v>0.15</v>
      </c>
      <c r="T118" s="59">
        <f t="shared" si="13"/>
        <v>0.1875</v>
      </c>
      <c r="U118" s="61">
        <f t="shared" si="14"/>
        <v>0.1875</v>
      </c>
      <c r="V118" s="1205"/>
      <c r="W118" s="1205"/>
      <c r="X118" s="1205"/>
      <c r="Y118" s="1205"/>
      <c r="Z118" s="1154"/>
      <c r="AA118" s="1154"/>
      <c r="AB118" s="1154"/>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43.9" customHeight="1" x14ac:dyDescent="0.2">
      <c r="A119" s="1145"/>
      <c r="B119" s="1147"/>
      <c r="C119" s="1201"/>
      <c r="D119" s="1169"/>
      <c r="E119" s="1211"/>
      <c r="F119" s="717"/>
      <c r="G119" s="629"/>
      <c r="H119" s="629"/>
      <c r="I119" s="1162"/>
      <c r="J119" s="1209" t="s">
        <v>1065</v>
      </c>
      <c r="K119" s="353">
        <v>0.25</v>
      </c>
      <c r="L119" s="354" t="s">
        <v>23</v>
      </c>
      <c r="M119" s="355">
        <v>0</v>
      </c>
      <c r="N119" s="355">
        <v>0.25</v>
      </c>
      <c r="O119" s="211">
        <v>0.5</v>
      </c>
      <c r="P119" s="211">
        <v>1</v>
      </c>
      <c r="Q119" s="6">
        <f t="shared" si="16"/>
        <v>0</v>
      </c>
      <c r="R119" s="6">
        <f t="shared" si="17"/>
        <v>6.25E-2</v>
      </c>
      <c r="S119" s="6">
        <f t="shared" si="12"/>
        <v>0.125</v>
      </c>
      <c r="T119" s="6">
        <f t="shared" si="13"/>
        <v>0.25</v>
      </c>
      <c r="U119" s="54">
        <f t="shared" si="14"/>
        <v>0.25</v>
      </c>
      <c r="V119" s="1205"/>
      <c r="W119" s="1205"/>
      <c r="X119" s="1205"/>
      <c r="Y119" s="1205"/>
      <c r="Z119" s="1154"/>
      <c r="AA119" s="1154"/>
      <c r="AB119" s="1154"/>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x14ac:dyDescent="0.2">
      <c r="A120" s="1145"/>
      <c r="B120" s="1147"/>
      <c r="C120" s="1201"/>
      <c r="D120" s="1169"/>
      <c r="E120" s="1211"/>
      <c r="F120" s="717"/>
      <c r="G120" s="629"/>
      <c r="H120" s="629"/>
      <c r="I120" s="1162"/>
      <c r="J120" s="1209"/>
      <c r="K120" s="356">
        <v>0.25</v>
      </c>
      <c r="L120" s="63" t="s">
        <v>24</v>
      </c>
      <c r="M120" s="213">
        <v>0.2</v>
      </c>
      <c r="N120" s="213">
        <v>0.25</v>
      </c>
      <c r="O120" s="213">
        <v>0.4</v>
      </c>
      <c r="P120" s="213">
        <v>0.85</v>
      </c>
      <c r="Q120" s="59">
        <f t="shared" si="16"/>
        <v>0.05</v>
      </c>
      <c r="R120" s="59">
        <f t="shared" si="17"/>
        <v>6.25E-2</v>
      </c>
      <c r="S120" s="59">
        <f t="shared" si="12"/>
        <v>0.1</v>
      </c>
      <c r="T120" s="59">
        <f t="shared" si="13"/>
        <v>0.21249999999999999</v>
      </c>
      <c r="U120" s="61">
        <f t="shared" si="14"/>
        <v>0.21249999999999999</v>
      </c>
      <c r="V120" s="1205"/>
      <c r="W120" s="1205"/>
      <c r="X120" s="1205"/>
      <c r="Y120" s="1205"/>
      <c r="Z120" s="1154"/>
      <c r="AA120" s="1154"/>
      <c r="AB120" s="1154"/>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34.9" customHeight="1" x14ac:dyDescent="0.2">
      <c r="A121" s="1145"/>
      <c r="B121" s="1147"/>
      <c r="C121" s="1201"/>
      <c r="D121" s="1169"/>
      <c r="E121" s="1211"/>
      <c r="F121" s="717"/>
      <c r="G121" s="629"/>
      <c r="H121" s="629"/>
      <c r="I121" s="1162"/>
      <c r="J121" s="1209" t="s">
        <v>1066</v>
      </c>
      <c r="K121" s="353">
        <v>0.5</v>
      </c>
      <c r="L121" s="354" t="s">
        <v>23</v>
      </c>
      <c r="M121" s="355">
        <v>0</v>
      </c>
      <c r="N121" s="355">
        <v>0</v>
      </c>
      <c r="O121" s="211">
        <v>0.5</v>
      </c>
      <c r="P121" s="211">
        <v>1</v>
      </c>
      <c r="Q121" s="6">
        <f t="shared" si="16"/>
        <v>0</v>
      </c>
      <c r="R121" s="6">
        <f t="shared" si="17"/>
        <v>0</v>
      </c>
      <c r="S121" s="6">
        <f t="shared" si="12"/>
        <v>0.25</v>
      </c>
      <c r="T121" s="6">
        <f t="shared" si="13"/>
        <v>0.5</v>
      </c>
      <c r="U121" s="54">
        <f t="shared" si="14"/>
        <v>0.5</v>
      </c>
      <c r="V121" s="1205"/>
      <c r="W121" s="1205"/>
      <c r="X121" s="1205"/>
      <c r="Y121" s="1205"/>
      <c r="Z121" s="1154"/>
      <c r="AA121" s="1154"/>
      <c r="AB121" s="1154"/>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30" customHeight="1" x14ac:dyDescent="0.2">
      <c r="A122" s="1145"/>
      <c r="B122" s="1147"/>
      <c r="C122" s="1201"/>
      <c r="D122" s="1169"/>
      <c r="E122" s="1212"/>
      <c r="F122" s="718"/>
      <c r="G122" s="1151"/>
      <c r="H122" s="1151"/>
      <c r="I122" s="1162"/>
      <c r="J122" s="1209"/>
      <c r="K122" s="356">
        <v>0.5</v>
      </c>
      <c r="L122" s="63" t="s">
        <v>24</v>
      </c>
      <c r="M122" s="213">
        <v>0</v>
      </c>
      <c r="N122" s="213">
        <v>0</v>
      </c>
      <c r="O122" s="213">
        <v>0.4</v>
      </c>
      <c r="P122" s="213">
        <v>0.55000000000000004</v>
      </c>
      <c r="Q122" s="59">
        <f t="shared" si="16"/>
        <v>0</v>
      </c>
      <c r="R122" s="59">
        <f t="shared" si="17"/>
        <v>0</v>
      </c>
      <c r="S122" s="59">
        <f t="shared" si="12"/>
        <v>0.2</v>
      </c>
      <c r="T122" s="59">
        <f t="shared" si="13"/>
        <v>0.27500000000000002</v>
      </c>
      <c r="U122" s="61">
        <f t="shared" si="14"/>
        <v>0.27500000000000002</v>
      </c>
      <c r="V122" s="1205"/>
      <c r="W122" s="1205"/>
      <c r="X122" s="1205"/>
      <c r="Y122" s="1205"/>
      <c r="Z122" s="1154"/>
      <c r="AA122" s="1154"/>
      <c r="AB122" s="1154"/>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9.9" customHeight="1" x14ac:dyDescent="0.2">
      <c r="A123" s="1145"/>
      <c r="B123" s="1147"/>
      <c r="C123" s="1201"/>
      <c r="D123" s="1169" t="s">
        <v>1067</v>
      </c>
      <c r="E123" s="630" t="s">
        <v>1068</v>
      </c>
      <c r="F123" s="716">
        <v>136</v>
      </c>
      <c r="G123" s="715" t="s">
        <v>1069</v>
      </c>
      <c r="H123" s="1213" t="s">
        <v>1070</v>
      </c>
      <c r="I123" s="1161">
        <f>+MAX(V123:Y126)</f>
        <v>0.92000000000000015</v>
      </c>
      <c r="J123" s="1200" t="s">
        <v>1071</v>
      </c>
      <c r="K123" s="353">
        <v>0.2</v>
      </c>
      <c r="L123" s="354" t="s">
        <v>23</v>
      </c>
      <c r="M123" s="355">
        <v>0.2</v>
      </c>
      <c r="N123" s="355">
        <v>0.8</v>
      </c>
      <c r="O123" s="211">
        <v>1</v>
      </c>
      <c r="P123" s="211">
        <v>1</v>
      </c>
      <c r="Q123" s="6">
        <f t="shared" si="16"/>
        <v>4.0000000000000008E-2</v>
      </c>
      <c r="R123" s="6">
        <f t="shared" si="17"/>
        <v>0.16000000000000003</v>
      </c>
      <c r="S123" s="6">
        <f t="shared" si="12"/>
        <v>0.2</v>
      </c>
      <c r="T123" s="6">
        <f t="shared" si="13"/>
        <v>0.2</v>
      </c>
      <c r="U123" s="54">
        <f t="shared" si="14"/>
        <v>0.2</v>
      </c>
      <c r="V123" s="995">
        <f>+Q124+Q126</f>
        <v>0.36000000000000004</v>
      </c>
      <c r="W123" s="995">
        <f>+R124+R126</f>
        <v>0.84000000000000008</v>
      </c>
      <c r="X123" s="995">
        <f>+S124+S126</f>
        <v>0.92000000000000015</v>
      </c>
      <c r="Y123" s="995">
        <f>+T124+T126</f>
        <v>0.92000000000000015</v>
      </c>
      <c r="Z123" s="1154"/>
      <c r="AA123" s="1154"/>
      <c r="AB123" s="1154"/>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33" customHeight="1" x14ac:dyDescent="0.2">
      <c r="A124" s="1145"/>
      <c r="B124" s="1147"/>
      <c r="C124" s="1201"/>
      <c r="D124" s="1169"/>
      <c r="E124" s="631"/>
      <c r="F124" s="717"/>
      <c r="G124" s="715"/>
      <c r="H124" s="1213"/>
      <c r="I124" s="1162"/>
      <c r="J124" s="1200"/>
      <c r="K124" s="356">
        <v>0.2</v>
      </c>
      <c r="L124" s="63" t="s">
        <v>24</v>
      </c>
      <c r="M124" s="213">
        <v>1</v>
      </c>
      <c r="N124" s="213">
        <v>1</v>
      </c>
      <c r="O124" s="213">
        <v>1</v>
      </c>
      <c r="P124" s="213">
        <v>1</v>
      </c>
      <c r="Q124" s="59">
        <f t="shared" si="16"/>
        <v>0.2</v>
      </c>
      <c r="R124" s="59">
        <f t="shared" si="17"/>
        <v>0.2</v>
      </c>
      <c r="S124" s="59">
        <f t="shared" si="12"/>
        <v>0.2</v>
      </c>
      <c r="T124" s="59">
        <f t="shared" si="13"/>
        <v>0.2</v>
      </c>
      <c r="U124" s="61">
        <f t="shared" si="14"/>
        <v>0.2</v>
      </c>
      <c r="V124" s="996"/>
      <c r="W124" s="996"/>
      <c r="X124" s="996"/>
      <c r="Y124" s="996"/>
      <c r="Z124" s="1154"/>
      <c r="AA124" s="1154"/>
      <c r="AB124" s="1154"/>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34.9" customHeight="1" x14ac:dyDescent="0.2">
      <c r="A125" s="1145"/>
      <c r="B125" s="1147"/>
      <c r="C125" s="1201"/>
      <c r="D125" s="1169"/>
      <c r="E125" s="631"/>
      <c r="F125" s="717"/>
      <c r="G125" s="715"/>
      <c r="H125" s="1213"/>
      <c r="I125" s="1162"/>
      <c r="J125" s="1200" t="s">
        <v>1072</v>
      </c>
      <c r="K125" s="353">
        <v>0.8</v>
      </c>
      <c r="L125" s="354" t="s">
        <v>23</v>
      </c>
      <c r="M125" s="355">
        <v>0.2</v>
      </c>
      <c r="N125" s="355">
        <v>0.8</v>
      </c>
      <c r="O125" s="211">
        <v>1</v>
      </c>
      <c r="P125" s="211">
        <v>1</v>
      </c>
      <c r="Q125" s="6">
        <f t="shared" si="16"/>
        <v>0.16000000000000003</v>
      </c>
      <c r="R125" s="6">
        <f t="shared" si="17"/>
        <v>0.64000000000000012</v>
      </c>
      <c r="S125" s="6">
        <f t="shared" si="12"/>
        <v>0.8</v>
      </c>
      <c r="T125" s="6">
        <f t="shared" si="13"/>
        <v>0.8</v>
      </c>
      <c r="U125" s="54">
        <f t="shared" si="14"/>
        <v>0.8</v>
      </c>
      <c r="V125" s="996"/>
      <c r="W125" s="996"/>
      <c r="X125" s="996"/>
      <c r="Y125" s="996"/>
      <c r="Z125" s="1154"/>
      <c r="AA125" s="1154"/>
      <c r="AB125" s="1154"/>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5.9" customHeight="1" x14ac:dyDescent="0.2">
      <c r="A126" s="1145"/>
      <c r="B126" s="1147"/>
      <c r="C126" s="1201"/>
      <c r="D126" s="1169"/>
      <c r="E126" s="631"/>
      <c r="F126" s="717"/>
      <c r="G126" s="715"/>
      <c r="H126" s="1213"/>
      <c r="I126" s="1162"/>
      <c r="J126" s="1200"/>
      <c r="K126" s="356">
        <v>0.8</v>
      </c>
      <c r="L126" s="63" t="s">
        <v>24</v>
      </c>
      <c r="M126" s="213">
        <v>0.2</v>
      </c>
      <c r="N126" s="213">
        <v>0.8</v>
      </c>
      <c r="O126" s="213">
        <v>0.9</v>
      </c>
      <c r="P126" s="213">
        <v>0.9</v>
      </c>
      <c r="Q126" s="59">
        <f t="shared" si="16"/>
        <v>0.16000000000000003</v>
      </c>
      <c r="R126" s="59">
        <f t="shared" si="17"/>
        <v>0.64000000000000012</v>
      </c>
      <c r="S126" s="59">
        <f t="shared" si="12"/>
        <v>0.72000000000000008</v>
      </c>
      <c r="T126" s="59">
        <f t="shared" si="13"/>
        <v>0.72000000000000008</v>
      </c>
      <c r="U126" s="61">
        <f t="shared" si="14"/>
        <v>0.72000000000000008</v>
      </c>
      <c r="V126" s="996"/>
      <c r="W126" s="996"/>
      <c r="X126" s="996"/>
      <c r="Y126" s="996"/>
      <c r="Z126" s="1154"/>
      <c r="AA126" s="1154"/>
      <c r="AB126" s="1154"/>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45" customHeight="1" x14ac:dyDescent="0.2">
      <c r="A127" s="1145"/>
      <c r="B127" s="1147"/>
      <c r="C127" s="1201"/>
      <c r="D127" s="1214" t="s">
        <v>1073</v>
      </c>
      <c r="E127" s="630" t="s">
        <v>1074</v>
      </c>
      <c r="F127" s="716">
        <v>137</v>
      </c>
      <c r="G127" s="630" t="s">
        <v>1075</v>
      </c>
      <c r="H127" s="794" t="s">
        <v>1076</v>
      </c>
      <c r="I127" s="1207">
        <f>+MAX(V127:Y130)</f>
        <v>0.4</v>
      </c>
      <c r="J127" s="909" t="s">
        <v>1077</v>
      </c>
      <c r="K127" s="353">
        <v>0.5</v>
      </c>
      <c r="L127" s="354" t="s">
        <v>23</v>
      </c>
      <c r="M127" s="355">
        <v>0</v>
      </c>
      <c r="N127" s="355">
        <v>0.25</v>
      </c>
      <c r="O127" s="355">
        <v>0.5</v>
      </c>
      <c r="P127" s="211">
        <v>1</v>
      </c>
      <c r="Q127" s="6">
        <f t="shared" si="16"/>
        <v>0</v>
      </c>
      <c r="R127" s="6">
        <f t="shared" si="17"/>
        <v>0.125</v>
      </c>
      <c r="S127" s="6">
        <f t="shared" si="12"/>
        <v>0.25</v>
      </c>
      <c r="T127" s="6">
        <f t="shared" si="13"/>
        <v>0.5</v>
      </c>
      <c r="U127" s="54">
        <f t="shared" si="14"/>
        <v>0.5</v>
      </c>
      <c r="V127" s="995">
        <f>+Q128+Q130</f>
        <v>0.05</v>
      </c>
      <c r="W127" s="995">
        <f>+R128+R130</f>
        <v>0.125</v>
      </c>
      <c r="X127" s="995">
        <f>+S128+S130</f>
        <v>0.27500000000000002</v>
      </c>
      <c r="Y127" s="995">
        <f>+T128+T130</f>
        <v>0.4</v>
      </c>
      <c r="Z127" s="1154"/>
      <c r="AA127" s="1154"/>
      <c r="AB127" s="1154"/>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6" customHeight="1" x14ac:dyDescent="0.2">
      <c r="A128" s="1145"/>
      <c r="B128" s="1147"/>
      <c r="C128" s="1201"/>
      <c r="D128" s="1201"/>
      <c r="E128" s="631"/>
      <c r="F128" s="717"/>
      <c r="G128" s="631"/>
      <c r="H128" s="795"/>
      <c r="I128" s="1208"/>
      <c r="J128" s="909"/>
      <c r="K128" s="356">
        <v>0.5</v>
      </c>
      <c r="L128" s="63" t="s">
        <v>24</v>
      </c>
      <c r="M128" s="213">
        <v>0.1</v>
      </c>
      <c r="N128" s="213">
        <v>0.25</v>
      </c>
      <c r="O128" s="213">
        <v>0.3</v>
      </c>
      <c r="P128" s="213">
        <v>0.4</v>
      </c>
      <c r="Q128" s="59">
        <f t="shared" si="16"/>
        <v>0.05</v>
      </c>
      <c r="R128" s="59">
        <f t="shared" si="17"/>
        <v>0.125</v>
      </c>
      <c r="S128" s="59">
        <f t="shared" si="12"/>
        <v>0.15</v>
      </c>
      <c r="T128" s="59">
        <f t="shared" si="13"/>
        <v>0.2</v>
      </c>
      <c r="U128" s="61">
        <f t="shared" si="14"/>
        <v>0.2</v>
      </c>
      <c r="V128" s="996"/>
      <c r="W128" s="996"/>
      <c r="X128" s="996"/>
      <c r="Y128" s="996"/>
      <c r="Z128" s="1154"/>
      <c r="AA128" s="1154"/>
      <c r="AB128" s="1154"/>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x14ac:dyDescent="0.2">
      <c r="A129" s="1145"/>
      <c r="B129" s="1147"/>
      <c r="C129" s="1201"/>
      <c r="D129" s="1201"/>
      <c r="E129" s="631"/>
      <c r="F129" s="717"/>
      <c r="G129" s="631"/>
      <c r="H129" s="795"/>
      <c r="I129" s="1208"/>
      <c r="J129" s="909" t="s">
        <v>1078</v>
      </c>
      <c r="K129" s="353">
        <v>0.5</v>
      </c>
      <c r="L129" s="354" t="s">
        <v>23</v>
      </c>
      <c r="M129" s="355">
        <v>0</v>
      </c>
      <c r="N129" s="355">
        <v>0.25</v>
      </c>
      <c r="O129" s="211">
        <v>0.5</v>
      </c>
      <c r="P129" s="211">
        <v>1</v>
      </c>
      <c r="Q129" s="6">
        <f t="shared" si="16"/>
        <v>0</v>
      </c>
      <c r="R129" s="6">
        <f>+SUM(N129:N129)*K129</f>
        <v>0.125</v>
      </c>
      <c r="S129" s="6">
        <f t="shared" si="12"/>
        <v>0.25</v>
      </c>
      <c r="T129" s="6">
        <f t="shared" si="13"/>
        <v>0.5</v>
      </c>
      <c r="U129" s="54">
        <f t="shared" si="14"/>
        <v>0.5</v>
      </c>
      <c r="V129" s="996"/>
      <c r="W129" s="996"/>
      <c r="X129" s="996"/>
      <c r="Y129" s="996"/>
      <c r="Z129" s="1154"/>
      <c r="AA129" s="1154"/>
      <c r="AB129" s="1154"/>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1.9" customHeight="1" x14ac:dyDescent="0.2">
      <c r="A130" s="1145"/>
      <c r="B130" s="1147"/>
      <c r="C130" s="1201"/>
      <c r="D130" s="1202"/>
      <c r="E130" s="633"/>
      <c r="F130" s="718"/>
      <c r="G130" s="633"/>
      <c r="H130" s="809"/>
      <c r="I130" s="1208"/>
      <c r="J130" s="909"/>
      <c r="K130" s="356">
        <v>0.5</v>
      </c>
      <c r="L130" s="63" t="s">
        <v>24</v>
      </c>
      <c r="M130" s="213">
        <v>0</v>
      </c>
      <c r="N130" s="213">
        <v>0</v>
      </c>
      <c r="O130" s="213">
        <v>0.25</v>
      </c>
      <c r="P130" s="213">
        <v>0.4</v>
      </c>
      <c r="Q130" s="59">
        <f t="shared" si="16"/>
        <v>0</v>
      </c>
      <c r="R130" s="59">
        <f t="shared" si="17"/>
        <v>0</v>
      </c>
      <c r="S130" s="59">
        <f t="shared" si="12"/>
        <v>0.125</v>
      </c>
      <c r="T130" s="59">
        <f t="shared" si="13"/>
        <v>0.2</v>
      </c>
      <c r="U130" s="61">
        <f t="shared" si="14"/>
        <v>0.2</v>
      </c>
      <c r="V130" s="996"/>
      <c r="W130" s="996"/>
      <c r="X130" s="996"/>
      <c r="Y130" s="996"/>
      <c r="Z130" s="1154"/>
      <c r="AA130" s="1154"/>
      <c r="AB130" s="1154"/>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49.9" customHeight="1" x14ac:dyDescent="0.2">
      <c r="A131" s="1145" t="s">
        <v>1079</v>
      </c>
      <c r="B131" s="1147"/>
      <c r="C131" s="1201"/>
      <c r="D131" s="1169" t="s">
        <v>1080</v>
      </c>
      <c r="E131" s="628" t="s">
        <v>1081</v>
      </c>
      <c r="F131" s="716">
        <v>138</v>
      </c>
      <c r="G131" s="715" t="s">
        <v>1082</v>
      </c>
      <c r="H131" s="1213" t="s">
        <v>938</v>
      </c>
      <c r="I131" s="1216">
        <f>+MAX(V131:Y136)</f>
        <v>1</v>
      </c>
      <c r="J131" s="1217" t="s">
        <v>1083</v>
      </c>
      <c r="K131" s="353">
        <v>0.3</v>
      </c>
      <c r="L131" s="354" t="s">
        <v>23</v>
      </c>
      <c r="M131" s="355">
        <v>0</v>
      </c>
      <c r="N131" s="355">
        <v>0.5</v>
      </c>
      <c r="O131" s="355">
        <v>0.5</v>
      </c>
      <c r="P131" s="358">
        <v>1</v>
      </c>
      <c r="Q131" s="6">
        <f t="shared" si="16"/>
        <v>0</v>
      </c>
      <c r="R131" s="6">
        <f t="shared" si="17"/>
        <v>0.15</v>
      </c>
      <c r="S131" s="6">
        <f t="shared" si="12"/>
        <v>0.15</v>
      </c>
      <c r="T131" s="6">
        <f t="shared" si="13"/>
        <v>0.3</v>
      </c>
      <c r="U131" s="54">
        <f t="shared" si="14"/>
        <v>0.3</v>
      </c>
      <c r="V131" s="995">
        <f>+Q132+Q134+Q136</f>
        <v>7.0000000000000007E-2</v>
      </c>
      <c r="W131" s="995">
        <f>+R132+R134+R136</f>
        <v>0.56999999999999995</v>
      </c>
      <c r="X131" s="995">
        <f>+S132+S134+S136</f>
        <v>0.71</v>
      </c>
      <c r="Y131" s="995">
        <f>+T132+T134+T136</f>
        <v>1</v>
      </c>
      <c r="Z131" s="1153" t="s">
        <v>1084</v>
      </c>
      <c r="AA131" s="1218" t="s">
        <v>1084</v>
      </c>
      <c r="AB131" s="1154"/>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24.6" customHeight="1" x14ac:dyDescent="0.2">
      <c r="A132" s="1145"/>
      <c r="B132" s="1147"/>
      <c r="C132" s="1201"/>
      <c r="D132" s="1169"/>
      <c r="E132" s="629"/>
      <c r="F132" s="717"/>
      <c r="G132" s="715"/>
      <c r="H132" s="1213"/>
      <c r="I132" s="1216"/>
      <c r="J132" s="1217"/>
      <c r="K132" s="356">
        <v>0.3</v>
      </c>
      <c r="L132" s="63" t="s">
        <v>24</v>
      </c>
      <c r="M132" s="213">
        <v>0</v>
      </c>
      <c r="N132" s="213">
        <v>0.5</v>
      </c>
      <c r="O132" s="213">
        <v>0.7</v>
      </c>
      <c r="P132" s="213">
        <v>1</v>
      </c>
      <c r="Q132" s="59">
        <f t="shared" si="16"/>
        <v>0</v>
      </c>
      <c r="R132" s="59">
        <f t="shared" si="17"/>
        <v>0.15</v>
      </c>
      <c r="S132" s="59">
        <f t="shared" si="12"/>
        <v>0.21</v>
      </c>
      <c r="T132" s="59">
        <f t="shared" si="13"/>
        <v>0.3</v>
      </c>
      <c r="U132" s="61">
        <f t="shared" si="14"/>
        <v>0.3</v>
      </c>
      <c r="V132" s="996"/>
      <c r="W132" s="996"/>
      <c r="X132" s="996"/>
      <c r="Y132" s="996"/>
      <c r="Z132" s="1154"/>
      <c r="AA132" s="735"/>
      <c r="AB132" s="1154"/>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6" customHeight="1" x14ac:dyDescent="0.2">
      <c r="A133" s="1145"/>
      <c r="B133" s="1147"/>
      <c r="C133" s="1201"/>
      <c r="D133" s="1169"/>
      <c r="E133" s="629"/>
      <c r="F133" s="717"/>
      <c r="G133" s="715"/>
      <c r="H133" s="1213"/>
      <c r="I133" s="1216"/>
      <c r="J133" s="1215" t="s">
        <v>1085</v>
      </c>
      <c r="K133" s="353">
        <v>0.3</v>
      </c>
      <c r="L133" s="354" t="s">
        <v>23</v>
      </c>
      <c r="M133" s="355">
        <v>0.1</v>
      </c>
      <c r="N133" s="355">
        <v>1</v>
      </c>
      <c r="O133" s="355">
        <v>1</v>
      </c>
      <c r="P133" s="358">
        <v>1</v>
      </c>
      <c r="Q133" s="6">
        <f t="shared" si="16"/>
        <v>0.03</v>
      </c>
      <c r="R133" s="6">
        <f t="shared" si="17"/>
        <v>0.3</v>
      </c>
      <c r="S133" s="6">
        <f t="shared" si="12"/>
        <v>0.3</v>
      </c>
      <c r="T133" s="6">
        <f t="shared" si="13"/>
        <v>0.3</v>
      </c>
      <c r="U133" s="54">
        <f t="shared" si="14"/>
        <v>0.3</v>
      </c>
      <c r="V133" s="996"/>
      <c r="W133" s="996"/>
      <c r="X133" s="996"/>
      <c r="Y133" s="996"/>
      <c r="Z133" s="1154"/>
      <c r="AA133" s="735"/>
      <c r="AB133" s="1154"/>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9.25" customHeight="1" x14ac:dyDescent="0.2">
      <c r="A134" s="1145"/>
      <c r="B134" s="1147"/>
      <c r="C134" s="1201"/>
      <c r="D134" s="1169"/>
      <c r="E134" s="629"/>
      <c r="F134" s="717"/>
      <c r="G134" s="715"/>
      <c r="H134" s="1213"/>
      <c r="I134" s="1216"/>
      <c r="J134" s="1215"/>
      <c r="K134" s="356">
        <v>0.3</v>
      </c>
      <c r="L134" s="63" t="s">
        <v>24</v>
      </c>
      <c r="M134" s="213">
        <v>0.1</v>
      </c>
      <c r="N134" s="213">
        <v>1</v>
      </c>
      <c r="O134" s="213">
        <v>1</v>
      </c>
      <c r="P134" s="213">
        <v>1</v>
      </c>
      <c r="Q134" s="59">
        <f t="shared" si="16"/>
        <v>0.03</v>
      </c>
      <c r="R134" s="59">
        <f t="shared" si="17"/>
        <v>0.3</v>
      </c>
      <c r="S134" s="59">
        <f t="shared" si="12"/>
        <v>0.3</v>
      </c>
      <c r="T134" s="59">
        <f t="shared" si="13"/>
        <v>0.3</v>
      </c>
      <c r="U134" s="61">
        <f t="shared" si="14"/>
        <v>0.3</v>
      </c>
      <c r="V134" s="996"/>
      <c r="W134" s="996"/>
      <c r="X134" s="996"/>
      <c r="Y134" s="996"/>
      <c r="Z134" s="1154"/>
      <c r="AA134" s="735"/>
      <c r="AB134" s="1154"/>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9.9" customHeight="1" x14ac:dyDescent="0.2">
      <c r="A135" s="1145"/>
      <c r="B135" s="1147"/>
      <c r="C135" s="1201"/>
      <c r="D135" s="1169"/>
      <c r="E135" s="629"/>
      <c r="F135" s="717"/>
      <c r="G135" s="715"/>
      <c r="H135" s="1213"/>
      <c r="I135" s="1216"/>
      <c r="J135" s="1215" t="s">
        <v>1086</v>
      </c>
      <c r="K135" s="353">
        <v>0.4</v>
      </c>
      <c r="L135" s="354" t="s">
        <v>23</v>
      </c>
      <c r="M135" s="355">
        <v>0.1</v>
      </c>
      <c r="N135" s="355">
        <v>0.3</v>
      </c>
      <c r="O135" s="355">
        <v>0.5</v>
      </c>
      <c r="P135" s="358">
        <v>1</v>
      </c>
      <c r="Q135" s="6">
        <f t="shared" si="16"/>
        <v>4.0000000000000008E-2</v>
      </c>
      <c r="R135" s="6">
        <f t="shared" si="17"/>
        <v>0.12</v>
      </c>
      <c r="S135" s="6">
        <f t="shared" si="12"/>
        <v>0.2</v>
      </c>
      <c r="T135" s="6">
        <f t="shared" si="13"/>
        <v>0.4</v>
      </c>
      <c r="U135" s="54">
        <f t="shared" si="14"/>
        <v>0.4</v>
      </c>
      <c r="V135" s="996"/>
      <c r="W135" s="996"/>
      <c r="X135" s="996"/>
      <c r="Y135" s="996"/>
      <c r="Z135" s="1154"/>
      <c r="AA135" s="735"/>
      <c r="AB135" s="1154"/>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49.9" customHeight="1" x14ac:dyDescent="0.2">
      <c r="A136" s="1145"/>
      <c r="B136" s="1147"/>
      <c r="C136" s="1201"/>
      <c r="D136" s="1169"/>
      <c r="E136" s="629"/>
      <c r="F136" s="717"/>
      <c r="G136" s="715"/>
      <c r="H136" s="1213"/>
      <c r="I136" s="1216"/>
      <c r="J136" s="1215"/>
      <c r="K136" s="356">
        <v>0.4</v>
      </c>
      <c r="L136" s="63" t="s">
        <v>24</v>
      </c>
      <c r="M136" s="213">
        <v>0.1</v>
      </c>
      <c r="N136" s="213">
        <v>0.3</v>
      </c>
      <c r="O136" s="213">
        <v>0.5</v>
      </c>
      <c r="P136" s="213">
        <v>1</v>
      </c>
      <c r="Q136" s="59">
        <f t="shared" si="16"/>
        <v>4.0000000000000008E-2</v>
      </c>
      <c r="R136" s="59">
        <f t="shared" si="17"/>
        <v>0.12</v>
      </c>
      <c r="S136" s="59">
        <f t="shared" si="12"/>
        <v>0.2</v>
      </c>
      <c r="T136" s="59">
        <f t="shared" ref="T136:T188" si="18">+SUM(P136:P136)*K136</f>
        <v>0.4</v>
      </c>
      <c r="U136" s="61">
        <f t="shared" si="14"/>
        <v>0.4</v>
      </c>
      <c r="V136" s="996"/>
      <c r="W136" s="996"/>
      <c r="X136" s="996"/>
      <c r="Y136" s="996"/>
      <c r="Z136" s="1154"/>
      <c r="AA136" s="735"/>
      <c r="AB136" s="1154"/>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49.9" customHeight="1" x14ac:dyDescent="0.2">
      <c r="A137" s="1145"/>
      <c r="B137" s="1147"/>
      <c r="C137" s="1201"/>
      <c r="D137" s="1169"/>
      <c r="E137" s="628" t="s">
        <v>1087</v>
      </c>
      <c r="F137" s="716">
        <v>139</v>
      </c>
      <c r="G137" s="715" t="s">
        <v>1088</v>
      </c>
      <c r="H137" s="1213" t="s">
        <v>1089</v>
      </c>
      <c r="I137" s="1161">
        <f>+MAX(V137:Y142)</f>
        <v>1</v>
      </c>
      <c r="J137" s="1215" t="s">
        <v>1090</v>
      </c>
      <c r="K137" s="353">
        <v>0.4</v>
      </c>
      <c r="L137" s="354" t="s">
        <v>23</v>
      </c>
      <c r="M137" s="355">
        <v>0.25</v>
      </c>
      <c r="N137" s="355">
        <v>0.5</v>
      </c>
      <c r="O137" s="355">
        <v>0.75</v>
      </c>
      <c r="P137" s="358">
        <v>1</v>
      </c>
      <c r="Q137" s="6">
        <f t="shared" si="16"/>
        <v>0.1</v>
      </c>
      <c r="R137" s="6">
        <f t="shared" si="17"/>
        <v>0.2</v>
      </c>
      <c r="S137" s="6">
        <f t="shared" si="12"/>
        <v>0.30000000000000004</v>
      </c>
      <c r="T137" s="6">
        <f t="shared" si="18"/>
        <v>0.4</v>
      </c>
      <c r="U137" s="54">
        <f t="shared" si="14"/>
        <v>0.4</v>
      </c>
      <c r="V137" s="995">
        <f>+Q138+Q140+Q142</f>
        <v>0.1</v>
      </c>
      <c r="W137" s="995">
        <f>+R138+R140+R142</f>
        <v>0.5</v>
      </c>
      <c r="X137" s="995">
        <f>+S138+S140+S142</f>
        <v>0.90000000000000013</v>
      </c>
      <c r="Y137" s="995">
        <f>+T138+T140+T142</f>
        <v>1</v>
      </c>
      <c r="Z137" s="1154"/>
      <c r="AA137" s="735"/>
      <c r="AB137" s="1154"/>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28.9" customHeight="1" x14ac:dyDescent="0.2">
      <c r="A138" s="1145"/>
      <c r="B138" s="1147"/>
      <c r="C138" s="1201"/>
      <c r="D138" s="1169"/>
      <c r="E138" s="629"/>
      <c r="F138" s="717"/>
      <c r="G138" s="715"/>
      <c r="H138" s="1213"/>
      <c r="I138" s="1162"/>
      <c r="J138" s="1215"/>
      <c r="K138" s="356">
        <v>0.4</v>
      </c>
      <c r="L138" s="63" t="s">
        <v>24</v>
      </c>
      <c r="M138" s="213">
        <v>0.25</v>
      </c>
      <c r="N138" s="213">
        <v>0.5</v>
      </c>
      <c r="O138" s="213">
        <v>0.75</v>
      </c>
      <c r="P138" s="213">
        <v>1</v>
      </c>
      <c r="Q138" s="59">
        <f t="shared" si="16"/>
        <v>0.1</v>
      </c>
      <c r="R138" s="59">
        <f t="shared" si="17"/>
        <v>0.2</v>
      </c>
      <c r="S138" s="59">
        <f t="shared" si="12"/>
        <v>0.30000000000000004</v>
      </c>
      <c r="T138" s="59">
        <f t="shared" si="18"/>
        <v>0.4</v>
      </c>
      <c r="U138" s="61">
        <f t="shared" si="14"/>
        <v>0.4</v>
      </c>
      <c r="V138" s="996"/>
      <c r="W138" s="996"/>
      <c r="X138" s="996"/>
      <c r="Y138" s="996"/>
      <c r="Z138" s="1154"/>
      <c r="AA138" s="735"/>
      <c r="AB138" s="1154"/>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21.75" customHeight="1" x14ac:dyDescent="0.2">
      <c r="A139" s="1145"/>
      <c r="B139" s="1147"/>
      <c r="C139" s="1201"/>
      <c r="D139" s="1169"/>
      <c r="E139" s="629"/>
      <c r="F139" s="717"/>
      <c r="G139" s="715"/>
      <c r="H139" s="1213"/>
      <c r="I139" s="1162"/>
      <c r="J139" s="1215" t="s">
        <v>1091</v>
      </c>
      <c r="K139" s="353">
        <v>0.4</v>
      </c>
      <c r="L139" s="354" t="s">
        <v>23</v>
      </c>
      <c r="M139" s="355">
        <v>0</v>
      </c>
      <c r="N139" s="355">
        <v>0.5</v>
      </c>
      <c r="O139" s="355">
        <v>1</v>
      </c>
      <c r="P139" s="358">
        <v>1</v>
      </c>
      <c r="Q139" s="6">
        <f t="shared" si="16"/>
        <v>0</v>
      </c>
      <c r="R139" s="6">
        <f t="shared" si="17"/>
        <v>0.2</v>
      </c>
      <c r="S139" s="6">
        <f t="shared" si="12"/>
        <v>0.4</v>
      </c>
      <c r="T139" s="6">
        <f t="shared" si="18"/>
        <v>0.4</v>
      </c>
      <c r="U139" s="54">
        <f t="shared" si="14"/>
        <v>0.4</v>
      </c>
      <c r="V139" s="996"/>
      <c r="W139" s="996"/>
      <c r="X139" s="996"/>
      <c r="Y139" s="996"/>
      <c r="Z139" s="1154"/>
      <c r="AA139" s="735"/>
      <c r="AB139" s="1154"/>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49.9" customHeight="1" x14ac:dyDescent="0.2">
      <c r="A140" s="1145"/>
      <c r="B140" s="1147"/>
      <c r="C140" s="1201"/>
      <c r="D140" s="1169"/>
      <c r="E140" s="629"/>
      <c r="F140" s="717"/>
      <c r="G140" s="715"/>
      <c r="H140" s="1213"/>
      <c r="I140" s="1162"/>
      <c r="J140" s="1215"/>
      <c r="K140" s="356">
        <v>0.4</v>
      </c>
      <c r="L140" s="63" t="s">
        <v>24</v>
      </c>
      <c r="M140" s="213">
        <v>0</v>
      </c>
      <c r="N140" s="213">
        <v>0.5</v>
      </c>
      <c r="O140" s="213">
        <v>1</v>
      </c>
      <c r="P140" s="213">
        <v>1</v>
      </c>
      <c r="Q140" s="59">
        <f t="shared" si="16"/>
        <v>0</v>
      </c>
      <c r="R140" s="59">
        <f t="shared" si="17"/>
        <v>0.2</v>
      </c>
      <c r="S140" s="59">
        <f t="shared" si="12"/>
        <v>0.4</v>
      </c>
      <c r="T140" s="59">
        <f t="shared" si="18"/>
        <v>0.4</v>
      </c>
      <c r="U140" s="61">
        <f t="shared" si="14"/>
        <v>0.4</v>
      </c>
      <c r="V140" s="996"/>
      <c r="W140" s="996"/>
      <c r="X140" s="996"/>
      <c r="Y140" s="996"/>
      <c r="Z140" s="1154"/>
      <c r="AA140" s="735"/>
      <c r="AB140" s="1154"/>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36" customHeight="1" x14ac:dyDescent="0.2">
      <c r="A141" s="1145"/>
      <c r="B141" s="1147"/>
      <c r="C141" s="1201"/>
      <c r="D141" s="1169"/>
      <c r="E141" s="629"/>
      <c r="F141" s="717"/>
      <c r="G141" s="715"/>
      <c r="H141" s="1213"/>
      <c r="I141" s="1162"/>
      <c r="J141" s="1215" t="s">
        <v>1092</v>
      </c>
      <c r="K141" s="353">
        <v>0.2</v>
      </c>
      <c r="L141" s="354" t="s">
        <v>23</v>
      </c>
      <c r="M141" s="355">
        <v>0</v>
      </c>
      <c r="N141" s="355">
        <v>0.5</v>
      </c>
      <c r="O141" s="355">
        <v>1</v>
      </c>
      <c r="P141" s="358">
        <v>1</v>
      </c>
      <c r="Q141" s="6">
        <f t="shared" si="16"/>
        <v>0</v>
      </c>
      <c r="R141" s="6">
        <f t="shared" si="17"/>
        <v>0.1</v>
      </c>
      <c r="S141" s="6">
        <f t="shared" si="12"/>
        <v>0.2</v>
      </c>
      <c r="T141" s="6">
        <f t="shared" si="18"/>
        <v>0.2</v>
      </c>
      <c r="U141" s="54">
        <f t="shared" si="14"/>
        <v>0.2</v>
      </c>
      <c r="V141" s="996"/>
      <c r="W141" s="996"/>
      <c r="X141" s="996"/>
      <c r="Y141" s="996"/>
      <c r="Z141" s="1154"/>
      <c r="AA141" s="735"/>
      <c r="AB141" s="1154"/>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49.9" customHeight="1" x14ac:dyDescent="0.2">
      <c r="A142" s="1145"/>
      <c r="B142" s="1147"/>
      <c r="C142" s="1202"/>
      <c r="D142" s="1169"/>
      <c r="E142" s="629"/>
      <c r="F142" s="717"/>
      <c r="G142" s="715"/>
      <c r="H142" s="1213"/>
      <c r="I142" s="1162"/>
      <c r="J142" s="1215"/>
      <c r="K142" s="356">
        <v>0.2</v>
      </c>
      <c r="L142" s="63" t="s">
        <v>24</v>
      </c>
      <c r="M142" s="213">
        <v>0</v>
      </c>
      <c r="N142" s="213">
        <v>0.5</v>
      </c>
      <c r="O142" s="213">
        <v>1</v>
      </c>
      <c r="P142" s="213">
        <v>1</v>
      </c>
      <c r="Q142" s="59">
        <f t="shared" si="16"/>
        <v>0</v>
      </c>
      <c r="R142" s="59">
        <f t="shared" si="17"/>
        <v>0.1</v>
      </c>
      <c r="S142" s="59">
        <f t="shared" ref="S142:S156" si="19">+SUM(O142:O142)*K142</f>
        <v>0.2</v>
      </c>
      <c r="T142" s="59">
        <f t="shared" si="18"/>
        <v>0.2</v>
      </c>
      <c r="U142" s="61">
        <f t="shared" ref="U142:U188" si="20">+MAX(Q142:T142)</f>
        <v>0.2</v>
      </c>
      <c r="V142" s="996"/>
      <c r="W142" s="996"/>
      <c r="X142" s="996"/>
      <c r="Y142" s="996"/>
      <c r="Z142" s="1154"/>
      <c r="AA142" s="735"/>
      <c r="AB142" s="1154"/>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x14ac:dyDescent="0.2">
      <c r="A143" s="1145" t="s">
        <v>1093</v>
      </c>
      <c r="B143" s="1147"/>
      <c r="C143" s="1214" t="s">
        <v>1094</v>
      </c>
      <c r="D143" s="1171" t="s">
        <v>1095</v>
      </c>
      <c r="E143" s="630" t="s">
        <v>1096</v>
      </c>
      <c r="F143" s="716">
        <v>140</v>
      </c>
      <c r="G143" s="630" t="s">
        <v>1097</v>
      </c>
      <c r="H143" s="630" t="s">
        <v>1098</v>
      </c>
      <c r="I143" s="1191">
        <f>+MAX(V143:Y146)</f>
        <v>0.6</v>
      </c>
      <c r="J143" s="909" t="s">
        <v>1099</v>
      </c>
      <c r="K143" s="353">
        <v>0.5</v>
      </c>
      <c r="L143" s="354" t="s">
        <v>23</v>
      </c>
      <c r="M143" s="355">
        <v>0.25</v>
      </c>
      <c r="N143" s="355">
        <v>0.5</v>
      </c>
      <c r="O143" s="211">
        <v>0.75</v>
      </c>
      <c r="P143" s="212">
        <v>1</v>
      </c>
      <c r="Q143" s="6">
        <f t="shared" si="16"/>
        <v>0.125</v>
      </c>
      <c r="R143" s="6">
        <f t="shared" si="17"/>
        <v>0.25</v>
      </c>
      <c r="S143" s="6">
        <f t="shared" si="19"/>
        <v>0.375</v>
      </c>
      <c r="T143" s="6">
        <f t="shared" si="18"/>
        <v>0.5</v>
      </c>
      <c r="U143" s="54">
        <f t="shared" si="20"/>
        <v>0.5</v>
      </c>
      <c r="V143" s="995">
        <f>+Q144+Q146</f>
        <v>0.115</v>
      </c>
      <c r="W143" s="995">
        <f>+R144+R146</f>
        <v>0.32500000000000001</v>
      </c>
      <c r="X143" s="995">
        <f>+S144+S146</f>
        <v>0.59</v>
      </c>
      <c r="Y143" s="995">
        <f>+T144+T146</f>
        <v>0.6</v>
      </c>
      <c r="Z143" s="1153" t="s">
        <v>1100</v>
      </c>
      <c r="AA143" s="1218" t="s">
        <v>1100</v>
      </c>
      <c r="AB143" s="1154"/>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49.9" customHeight="1" x14ac:dyDescent="0.2">
      <c r="A144" s="1145"/>
      <c r="B144" s="1147"/>
      <c r="C144" s="1201"/>
      <c r="D144" s="1172"/>
      <c r="E144" s="631"/>
      <c r="F144" s="717"/>
      <c r="G144" s="631"/>
      <c r="H144" s="631"/>
      <c r="I144" s="1192"/>
      <c r="J144" s="909"/>
      <c r="K144" s="356">
        <v>0.5</v>
      </c>
      <c r="L144" s="63" t="s">
        <v>24</v>
      </c>
      <c r="M144" s="213">
        <v>0.23</v>
      </c>
      <c r="N144" s="213">
        <v>0.55000000000000004</v>
      </c>
      <c r="O144" s="213">
        <v>0.98</v>
      </c>
      <c r="P144" s="213">
        <v>1</v>
      </c>
      <c r="Q144" s="59">
        <f t="shared" si="16"/>
        <v>0.115</v>
      </c>
      <c r="R144" s="59">
        <f t="shared" si="17"/>
        <v>0.27500000000000002</v>
      </c>
      <c r="S144" s="59">
        <f t="shared" si="19"/>
        <v>0.49</v>
      </c>
      <c r="T144" s="59">
        <f t="shared" si="18"/>
        <v>0.5</v>
      </c>
      <c r="U144" s="61">
        <f t="shared" si="20"/>
        <v>0.5</v>
      </c>
      <c r="V144" s="996"/>
      <c r="W144" s="996"/>
      <c r="X144" s="996"/>
      <c r="Y144" s="996"/>
      <c r="Z144" s="1154"/>
      <c r="AA144" s="735"/>
      <c r="AB144" s="1154"/>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56.25" customHeight="1" x14ac:dyDescent="0.2">
      <c r="A145" s="1145"/>
      <c r="B145" s="1147"/>
      <c r="C145" s="1201"/>
      <c r="D145" s="1172"/>
      <c r="E145" s="631"/>
      <c r="F145" s="717"/>
      <c r="G145" s="631"/>
      <c r="H145" s="631"/>
      <c r="I145" s="1192"/>
      <c r="J145" s="909" t="s">
        <v>1101</v>
      </c>
      <c r="K145" s="353">
        <v>0.5</v>
      </c>
      <c r="L145" s="354" t="s">
        <v>23</v>
      </c>
      <c r="M145" s="355">
        <v>0.25</v>
      </c>
      <c r="N145" s="355">
        <v>0.5</v>
      </c>
      <c r="O145" s="355">
        <v>0.75</v>
      </c>
      <c r="P145" s="212">
        <v>1</v>
      </c>
      <c r="Q145" s="6">
        <f t="shared" ref="Q145:Q188" si="21">+SUM(M145:M145)*K145</f>
        <v>0.125</v>
      </c>
      <c r="R145" s="6">
        <f t="shared" ref="R145:R188" si="22">+SUM(N145:N145)*K145</f>
        <v>0.25</v>
      </c>
      <c r="S145" s="6">
        <f t="shared" si="19"/>
        <v>0.375</v>
      </c>
      <c r="T145" s="6">
        <f t="shared" si="18"/>
        <v>0.5</v>
      </c>
      <c r="U145" s="54">
        <f t="shared" si="20"/>
        <v>0.5</v>
      </c>
      <c r="V145" s="996"/>
      <c r="W145" s="996"/>
      <c r="X145" s="996"/>
      <c r="Y145" s="996"/>
      <c r="Z145" s="1154"/>
      <c r="AA145" s="735"/>
      <c r="AB145" s="1154"/>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57.75" customHeight="1" x14ac:dyDescent="0.2">
      <c r="A146" s="1145"/>
      <c r="B146" s="1147"/>
      <c r="C146" s="1202"/>
      <c r="D146" s="1173"/>
      <c r="E146" s="633"/>
      <c r="F146" s="718"/>
      <c r="G146" s="633"/>
      <c r="H146" s="633"/>
      <c r="I146" s="1193"/>
      <c r="J146" s="909"/>
      <c r="K146" s="356">
        <v>0.5</v>
      </c>
      <c r="L146" s="63" t="s">
        <v>24</v>
      </c>
      <c r="M146" s="213">
        <v>0</v>
      </c>
      <c r="N146" s="213">
        <v>0.1</v>
      </c>
      <c r="O146" s="213">
        <v>0.2</v>
      </c>
      <c r="P146" s="213">
        <v>0.2</v>
      </c>
      <c r="Q146" s="59">
        <f t="shared" si="21"/>
        <v>0</v>
      </c>
      <c r="R146" s="59">
        <f t="shared" si="22"/>
        <v>0.05</v>
      </c>
      <c r="S146" s="59">
        <f t="shared" si="19"/>
        <v>0.1</v>
      </c>
      <c r="T146" s="59">
        <f t="shared" si="18"/>
        <v>0.1</v>
      </c>
      <c r="U146" s="61">
        <f t="shared" si="20"/>
        <v>0.1</v>
      </c>
      <c r="V146" s="996"/>
      <c r="W146" s="996"/>
      <c r="X146" s="996"/>
      <c r="Y146" s="996"/>
      <c r="Z146" s="1155"/>
      <c r="AA146" s="701"/>
      <c r="AB146" s="1154"/>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39" customHeight="1" x14ac:dyDescent="0.2">
      <c r="A147" s="1145" t="s">
        <v>1102</v>
      </c>
      <c r="B147" s="1147"/>
      <c r="C147" s="1169" t="s">
        <v>1103</v>
      </c>
      <c r="D147" s="1219" t="s">
        <v>1104</v>
      </c>
      <c r="E147" s="634" t="s">
        <v>1105</v>
      </c>
      <c r="F147" s="716">
        <v>141</v>
      </c>
      <c r="G147" s="715" t="s">
        <v>1106</v>
      </c>
      <c r="H147" s="715" t="s">
        <v>1107</v>
      </c>
      <c r="I147" s="1161">
        <f>+MAX(V147:Y152)</f>
        <v>0.94100000000000006</v>
      </c>
      <c r="J147" s="1223" t="s">
        <v>1108</v>
      </c>
      <c r="K147" s="353">
        <v>0.4</v>
      </c>
      <c r="L147" s="354" t="s">
        <v>23</v>
      </c>
      <c r="M147" s="355">
        <v>0.25</v>
      </c>
      <c r="N147" s="355">
        <v>0.5</v>
      </c>
      <c r="O147" s="355">
        <v>0.75</v>
      </c>
      <c r="P147" s="358">
        <v>1</v>
      </c>
      <c r="Q147" s="6">
        <f t="shared" si="21"/>
        <v>0.1</v>
      </c>
      <c r="R147" s="6">
        <f t="shared" si="22"/>
        <v>0.2</v>
      </c>
      <c r="S147" s="6">
        <f t="shared" si="19"/>
        <v>0.30000000000000004</v>
      </c>
      <c r="T147" s="6">
        <f t="shared" si="18"/>
        <v>0.4</v>
      </c>
      <c r="U147" s="54">
        <f t="shared" si="20"/>
        <v>0.4</v>
      </c>
      <c r="V147" s="995">
        <f>+Q148+Q150+Q152</f>
        <v>0.27900000000000003</v>
      </c>
      <c r="W147" s="995">
        <f>+R148+R150+R152</f>
        <v>0.76780000000000004</v>
      </c>
      <c r="X147" s="995">
        <f>+S148+S150+S152</f>
        <v>0.83100000000000007</v>
      </c>
      <c r="Y147" s="995">
        <f>+T148+T150+T152</f>
        <v>0.94100000000000006</v>
      </c>
      <c r="Z147" s="1153" t="s">
        <v>413</v>
      </c>
      <c r="AA147" s="688" t="s">
        <v>1109</v>
      </c>
      <c r="AB147" s="1154"/>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4.9" customHeight="1" x14ac:dyDescent="0.2">
      <c r="A148" s="1145"/>
      <c r="B148" s="1147"/>
      <c r="C148" s="1169"/>
      <c r="D148" s="1220"/>
      <c r="E148" s="634"/>
      <c r="F148" s="717"/>
      <c r="G148" s="715"/>
      <c r="H148" s="715"/>
      <c r="I148" s="1162"/>
      <c r="J148" s="1223"/>
      <c r="K148" s="356">
        <v>0.4</v>
      </c>
      <c r="L148" s="63" t="s">
        <v>24</v>
      </c>
      <c r="M148" s="213">
        <v>0.18</v>
      </c>
      <c r="N148" s="213">
        <v>0.66700000000000004</v>
      </c>
      <c r="O148" s="213">
        <v>0.75</v>
      </c>
      <c r="P148" s="213">
        <v>0.89</v>
      </c>
      <c r="Q148" s="59">
        <f t="shared" si="21"/>
        <v>7.1999999999999995E-2</v>
      </c>
      <c r="R148" s="59">
        <f t="shared" si="22"/>
        <v>0.26680000000000004</v>
      </c>
      <c r="S148" s="59">
        <f t="shared" si="19"/>
        <v>0.30000000000000004</v>
      </c>
      <c r="T148" s="59">
        <f t="shared" si="18"/>
        <v>0.35600000000000004</v>
      </c>
      <c r="U148" s="61">
        <f t="shared" si="20"/>
        <v>0.35600000000000004</v>
      </c>
      <c r="V148" s="996"/>
      <c r="W148" s="996"/>
      <c r="X148" s="996"/>
      <c r="Y148" s="996"/>
      <c r="Z148" s="1154"/>
      <c r="AA148" s="735"/>
      <c r="AB148" s="1154"/>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43.15" customHeight="1" x14ac:dyDescent="0.2">
      <c r="A149" s="1145"/>
      <c r="B149" s="1147"/>
      <c r="C149" s="1169"/>
      <c r="D149" s="1220"/>
      <c r="E149" s="634"/>
      <c r="F149" s="717"/>
      <c r="G149" s="715"/>
      <c r="H149" s="715"/>
      <c r="I149" s="1162"/>
      <c r="J149" s="1175" t="s">
        <v>1110</v>
      </c>
      <c r="K149" s="353">
        <v>0.3</v>
      </c>
      <c r="L149" s="354" t="s">
        <v>23</v>
      </c>
      <c r="M149" s="355">
        <v>0.25</v>
      </c>
      <c r="N149" s="355">
        <v>0.5</v>
      </c>
      <c r="O149" s="355">
        <v>0.75</v>
      </c>
      <c r="P149" s="358">
        <v>1</v>
      </c>
      <c r="Q149" s="6">
        <f>+SUM(M149:M149)*K149</f>
        <v>7.4999999999999997E-2</v>
      </c>
      <c r="R149" s="6">
        <f t="shared" si="22"/>
        <v>0.15</v>
      </c>
      <c r="S149" s="6">
        <f t="shared" si="19"/>
        <v>0.22499999999999998</v>
      </c>
      <c r="T149" s="6">
        <f>+SUM(P149:P149)*K149</f>
        <v>0.3</v>
      </c>
      <c r="U149" s="54">
        <f t="shared" si="20"/>
        <v>0.3</v>
      </c>
      <c r="V149" s="996"/>
      <c r="W149" s="996"/>
      <c r="X149" s="996"/>
      <c r="Y149" s="996"/>
      <c r="Z149" s="1154"/>
      <c r="AA149" s="735"/>
      <c r="AB149" s="1154"/>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33.6" customHeight="1" x14ac:dyDescent="0.2">
      <c r="A150" s="1145"/>
      <c r="B150" s="1147"/>
      <c r="C150" s="1169"/>
      <c r="D150" s="1220"/>
      <c r="E150" s="634"/>
      <c r="F150" s="717"/>
      <c r="G150" s="715"/>
      <c r="H150" s="715"/>
      <c r="I150" s="1162"/>
      <c r="J150" s="1175"/>
      <c r="K150" s="356">
        <v>0.3</v>
      </c>
      <c r="L150" s="63" t="s">
        <v>24</v>
      </c>
      <c r="M150" s="213">
        <v>0.25</v>
      </c>
      <c r="N150" s="213">
        <v>0.75</v>
      </c>
      <c r="O150" s="213">
        <v>0.85</v>
      </c>
      <c r="P150" s="213">
        <v>1</v>
      </c>
      <c r="Q150" s="59">
        <f>+SUM(M150:M150)*K150</f>
        <v>7.4999999999999997E-2</v>
      </c>
      <c r="R150" s="59">
        <f t="shared" si="22"/>
        <v>0.22499999999999998</v>
      </c>
      <c r="S150" s="59">
        <f t="shared" si="19"/>
        <v>0.255</v>
      </c>
      <c r="T150" s="59">
        <f>+SUM(P150:P150)*K150</f>
        <v>0.3</v>
      </c>
      <c r="U150" s="61">
        <f t="shared" si="20"/>
        <v>0.3</v>
      </c>
      <c r="V150" s="996"/>
      <c r="W150" s="996"/>
      <c r="X150" s="996"/>
      <c r="Y150" s="996"/>
      <c r="Z150" s="1154"/>
      <c r="AA150" s="735"/>
      <c r="AB150" s="1154"/>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3.9" customHeight="1" x14ac:dyDescent="0.2">
      <c r="A151" s="1145"/>
      <c r="B151" s="1147"/>
      <c r="C151" s="1169"/>
      <c r="D151" s="1220"/>
      <c r="E151" s="634"/>
      <c r="F151" s="717"/>
      <c r="G151" s="715"/>
      <c r="H151" s="715"/>
      <c r="I151" s="1162"/>
      <c r="J151" s="1175" t="s">
        <v>1111</v>
      </c>
      <c r="K151" s="353">
        <v>0.3</v>
      </c>
      <c r="L151" s="354" t="s">
        <v>23</v>
      </c>
      <c r="M151" s="355">
        <v>0.25</v>
      </c>
      <c r="N151" s="355">
        <v>0.5</v>
      </c>
      <c r="O151" s="355">
        <v>0.75</v>
      </c>
      <c r="P151" s="358">
        <v>1</v>
      </c>
      <c r="Q151" s="6">
        <f t="shared" si="21"/>
        <v>7.4999999999999997E-2</v>
      </c>
      <c r="R151" s="6">
        <f t="shared" si="22"/>
        <v>0.15</v>
      </c>
      <c r="S151" s="6">
        <f t="shared" si="19"/>
        <v>0.22499999999999998</v>
      </c>
      <c r="T151" s="6">
        <f t="shared" si="18"/>
        <v>0.3</v>
      </c>
      <c r="U151" s="54">
        <f t="shared" si="20"/>
        <v>0.3</v>
      </c>
      <c r="V151" s="996"/>
      <c r="W151" s="996"/>
      <c r="X151" s="996"/>
      <c r="Y151" s="996"/>
      <c r="Z151" s="1154"/>
      <c r="AA151" s="735"/>
      <c r="AB151" s="1154"/>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3" customHeight="1" x14ac:dyDescent="0.2">
      <c r="A152" s="1145"/>
      <c r="B152" s="1147"/>
      <c r="C152" s="1169"/>
      <c r="D152" s="1220"/>
      <c r="E152" s="634"/>
      <c r="F152" s="718"/>
      <c r="G152" s="715"/>
      <c r="H152" s="715"/>
      <c r="I152" s="1162"/>
      <c r="J152" s="1175"/>
      <c r="K152" s="356">
        <v>0.3</v>
      </c>
      <c r="L152" s="63" t="s">
        <v>24</v>
      </c>
      <c r="M152" s="213">
        <v>0.44</v>
      </c>
      <c r="N152" s="213">
        <v>0.92</v>
      </c>
      <c r="O152" s="213">
        <v>0.92</v>
      </c>
      <c r="P152" s="213">
        <v>0.95</v>
      </c>
      <c r="Q152" s="59">
        <f t="shared" si="21"/>
        <v>0.13200000000000001</v>
      </c>
      <c r="R152" s="59">
        <f t="shared" si="22"/>
        <v>0.27600000000000002</v>
      </c>
      <c r="S152" s="59">
        <f t="shared" si="19"/>
        <v>0.27600000000000002</v>
      </c>
      <c r="T152" s="59">
        <f t="shared" si="18"/>
        <v>0.28499999999999998</v>
      </c>
      <c r="U152" s="61">
        <f t="shared" si="20"/>
        <v>0.28499999999999998</v>
      </c>
      <c r="V152" s="996"/>
      <c r="W152" s="996"/>
      <c r="X152" s="996"/>
      <c r="Y152" s="996"/>
      <c r="Z152" s="1155"/>
      <c r="AA152" s="701"/>
      <c r="AB152" s="1154"/>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x14ac:dyDescent="0.2">
      <c r="A153" s="1145" t="s">
        <v>1112</v>
      </c>
      <c r="B153" s="1147"/>
      <c r="C153" s="1169" t="s">
        <v>1113</v>
      </c>
      <c r="D153" s="1219" t="s">
        <v>1114</v>
      </c>
      <c r="E153" s="1219" t="s">
        <v>1115</v>
      </c>
      <c r="F153" s="716">
        <v>142</v>
      </c>
      <c r="G153" s="630" t="s">
        <v>1116</v>
      </c>
      <c r="H153" s="630" t="s">
        <v>1117</v>
      </c>
      <c r="I153" s="1191">
        <f>+MAX(V153:Y158)</f>
        <v>1</v>
      </c>
      <c r="J153" s="909" t="s">
        <v>1118</v>
      </c>
      <c r="K153" s="353">
        <v>0.4</v>
      </c>
      <c r="L153" s="354" t="s">
        <v>23</v>
      </c>
      <c r="M153" s="355">
        <v>0.25</v>
      </c>
      <c r="N153" s="355">
        <v>0.5</v>
      </c>
      <c r="O153" s="355">
        <v>0.75</v>
      </c>
      <c r="P153" s="358">
        <v>1</v>
      </c>
      <c r="Q153" s="17">
        <f t="shared" si="21"/>
        <v>0.1</v>
      </c>
      <c r="R153" s="6">
        <f t="shared" si="22"/>
        <v>0.2</v>
      </c>
      <c r="S153" s="6">
        <f t="shared" si="19"/>
        <v>0.30000000000000004</v>
      </c>
      <c r="T153" s="6">
        <f t="shared" si="18"/>
        <v>0.4</v>
      </c>
      <c r="U153" s="54">
        <f t="shared" si="20"/>
        <v>0.4</v>
      </c>
      <c r="V153" s="1221">
        <f>+Q154+Q156+Q158</f>
        <v>0.5</v>
      </c>
      <c r="W153" s="1221">
        <f>+R154+R156+R158</f>
        <v>0.7</v>
      </c>
      <c r="X153" s="1221">
        <f>+S154+S156+S158</f>
        <v>0.85000000000000009</v>
      </c>
      <c r="Y153" s="1221">
        <f>+T154+T156+T158</f>
        <v>1</v>
      </c>
      <c r="Z153" s="1153" t="s">
        <v>1119</v>
      </c>
      <c r="AA153" s="1218" t="s">
        <v>1119</v>
      </c>
      <c r="AB153" s="1154"/>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49.9" customHeight="1" x14ac:dyDescent="0.2">
      <c r="A154" s="1145"/>
      <c r="B154" s="1147"/>
      <c r="C154" s="1169"/>
      <c r="D154" s="1220"/>
      <c r="E154" s="1220"/>
      <c r="F154" s="717"/>
      <c r="G154" s="631"/>
      <c r="H154" s="631"/>
      <c r="I154" s="1192"/>
      <c r="J154" s="909"/>
      <c r="K154" s="356">
        <v>0.4</v>
      </c>
      <c r="L154" s="63" t="s">
        <v>24</v>
      </c>
      <c r="M154" s="213">
        <v>1</v>
      </c>
      <c r="N154" s="213">
        <v>1</v>
      </c>
      <c r="O154" s="213">
        <v>1</v>
      </c>
      <c r="P154" s="213">
        <v>1</v>
      </c>
      <c r="Q154" s="59">
        <f t="shared" si="21"/>
        <v>0.4</v>
      </c>
      <c r="R154" s="59">
        <f t="shared" si="22"/>
        <v>0.4</v>
      </c>
      <c r="S154" s="59">
        <f t="shared" si="19"/>
        <v>0.4</v>
      </c>
      <c r="T154" s="59">
        <f t="shared" si="18"/>
        <v>0.4</v>
      </c>
      <c r="U154" s="61">
        <f t="shared" si="20"/>
        <v>0.4</v>
      </c>
      <c r="V154" s="1222"/>
      <c r="W154" s="1222"/>
      <c r="X154" s="1222"/>
      <c r="Y154" s="1222"/>
      <c r="Z154" s="1154"/>
      <c r="AA154" s="735"/>
      <c r="AB154" s="1154"/>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3.6" customHeight="1" x14ac:dyDescent="0.2">
      <c r="A155" s="1145"/>
      <c r="B155" s="1147"/>
      <c r="C155" s="1169"/>
      <c r="D155" s="1220"/>
      <c r="E155" s="1220"/>
      <c r="F155" s="717"/>
      <c r="G155" s="631"/>
      <c r="H155" s="631"/>
      <c r="I155" s="1192"/>
      <c r="J155" s="909" t="s">
        <v>1120</v>
      </c>
      <c r="K155" s="353">
        <v>0.2</v>
      </c>
      <c r="L155" s="354" t="s">
        <v>23</v>
      </c>
      <c r="M155" s="355">
        <v>0.25</v>
      </c>
      <c r="N155" s="355">
        <v>0.5</v>
      </c>
      <c r="O155" s="355">
        <v>0.75</v>
      </c>
      <c r="P155" s="358">
        <v>1</v>
      </c>
      <c r="Q155" s="17">
        <f t="shared" si="21"/>
        <v>0.05</v>
      </c>
      <c r="R155" s="17">
        <f t="shared" si="22"/>
        <v>0.1</v>
      </c>
      <c r="S155" s="17">
        <f t="shared" si="19"/>
        <v>0.15000000000000002</v>
      </c>
      <c r="T155" s="17">
        <f t="shared" si="18"/>
        <v>0.2</v>
      </c>
      <c r="U155" s="54">
        <f t="shared" si="20"/>
        <v>0.2</v>
      </c>
      <c r="V155" s="1222"/>
      <c r="W155" s="1222"/>
      <c r="X155" s="1222"/>
      <c r="Y155" s="1222"/>
      <c r="Z155" s="1154"/>
      <c r="AA155" s="735"/>
      <c r="AB155" s="1154"/>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27.6" customHeight="1" x14ac:dyDescent="0.2">
      <c r="A156" s="1145"/>
      <c r="B156" s="1147"/>
      <c r="C156" s="1169"/>
      <c r="D156" s="1220"/>
      <c r="E156" s="1220"/>
      <c r="F156" s="717"/>
      <c r="G156" s="631"/>
      <c r="H156" s="631"/>
      <c r="I156" s="1192"/>
      <c r="J156" s="909"/>
      <c r="K156" s="356">
        <v>0.2</v>
      </c>
      <c r="L156" s="63" t="s">
        <v>24</v>
      </c>
      <c r="M156" s="213">
        <v>0.5</v>
      </c>
      <c r="N156" s="213">
        <v>0.5</v>
      </c>
      <c r="O156" s="213">
        <v>0.75</v>
      </c>
      <c r="P156" s="213">
        <v>1</v>
      </c>
      <c r="Q156" s="59">
        <f t="shared" si="21"/>
        <v>0.1</v>
      </c>
      <c r="R156" s="59">
        <f t="shared" si="22"/>
        <v>0.1</v>
      </c>
      <c r="S156" s="59">
        <f t="shared" si="19"/>
        <v>0.15000000000000002</v>
      </c>
      <c r="T156" s="59">
        <f t="shared" si="18"/>
        <v>0.2</v>
      </c>
      <c r="U156" s="61">
        <f t="shared" si="20"/>
        <v>0.2</v>
      </c>
      <c r="V156" s="1222"/>
      <c r="W156" s="1222"/>
      <c r="X156" s="1222"/>
      <c r="Y156" s="1222"/>
      <c r="Z156" s="1154"/>
      <c r="AA156" s="735"/>
      <c r="AB156" s="1154"/>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x14ac:dyDescent="0.2">
      <c r="A157" s="1145"/>
      <c r="B157" s="1147"/>
      <c r="C157" s="1169"/>
      <c r="D157" s="1220"/>
      <c r="E157" s="1220"/>
      <c r="F157" s="717"/>
      <c r="G157" s="631"/>
      <c r="H157" s="631"/>
      <c r="I157" s="1192"/>
      <c r="J157" s="909" t="s">
        <v>1121</v>
      </c>
      <c r="K157" s="353">
        <v>0.4</v>
      </c>
      <c r="L157" s="354" t="s">
        <v>23</v>
      </c>
      <c r="M157" s="355">
        <v>0.25</v>
      </c>
      <c r="N157" s="355">
        <v>0.5</v>
      </c>
      <c r="O157" s="355">
        <v>0.75</v>
      </c>
      <c r="P157" s="358">
        <v>1</v>
      </c>
      <c r="Q157" s="17">
        <f t="shared" si="21"/>
        <v>0.1</v>
      </c>
      <c r="R157" s="17">
        <f t="shared" si="22"/>
        <v>0.2</v>
      </c>
      <c r="S157" s="17">
        <f>+SUM(O157:O157)*K157</f>
        <v>0.30000000000000004</v>
      </c>
      <c r="T157" s="17">
        <f t="shared" si="18"/>
        <v>0.4</v>
      </c>
      <c r="U157" s="366">
        <f t="shared" si="20"/>
        <v>0.4</v>
      </c>
      <c r="V157" s="1222"/>
      <c r="W157" s="1222"/>
      <c r="X157" s="1222"/>
      <c r="Y157" s="1222"/>
      <c r="Z157" s="1154"/>
      <c r="AA157" s="735"/>
      <c r="AB157" s="1154"/>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x14ac:dyDescent="0.2">
      <c r="A158" s="1145"/>
      <c r="B158" s="1147"/>
      <c r="C158" s="1169"/>
      <c r="D158" s="1220"/>
      <c r="E158" s="1220"/>
      <c r="F158" s="717"/>
      <c r="G158" s="631"/>
      <c r="H158" s="631"/>
      <c r="I158" s="1193"/>
      <c r="J158" s="909"/>
      <c r="K158" s="356">
        <v>0.4</v>
      </c>
      <c r="L158" s="63" t="s">
        <v>24</v>
      </c>
      <c r="M158" s="213">
        <v>0</v>
      </c>
      <c r="N158" s="213">
        <v>0.5</v>
      </c>
      <c r="O158" s="213">
        <v>0.75</v>
      </c>
      <c r="P158" s="213">
        <v>1</v>
      </c>
      <c r="Q158" s="59">
        <f t="shared" si="21"/>
        <v>0</v>
      </c>
      <c r="R158" s="59">
        <f t="shared" si="22"/>
        <v>0.2</v>
      </c>
      <c r="S158" s="59">
        <f t="shared" ref="S158:S188" si="23">+SUM(O158:O158)*K158</f>
        <v>0.30000000000000004</v>
      </c>
      <c r="T158" s="59">
        <f t="shared" si="18"/>
        <v>0.4</v>
      </c>
      <c r="U158" s="61">
        <f t="shared" si="20"/>
        <v>0.4</v>
      </c>
      <c r="V158" s="1222"/>
      <c r="W158" s="1222"/>
      <c r="X158" s="1222"/>
      <c r="Y158" s="1222"/>
      <c r="Z158" s="1154"/>
      <c r="AA158" s="735"/>
      <c r="AB158" s="1154"/>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60" customHeight="1" x14ac:dyDescent="0.2">
      <c r="A159" s="1145"/>
      <c r="B159" s="1147"/>
      <c r="C159" s="1169"/>
      <c r="D159" s="1171" t="s">
        <v>1114</v>
      </c>
      <c r="E159" s="1229" t="s">
        <v>1122</v>
      </c>
      <c r="F159" s="716">
        <v>143</v>
      </c>
      <c r="G159" s="630" t="s">
        <v>1123</v>
      </c>
      <c r="H159" s="630" t="s">
        <v>1124</v>
      </c>
      <c r="I159" s="1191">
        <f>+MAX(V159:Y164)</f>
        <v>0.97199999999999998</v>
      </c>
      <c r="J159" s="630" t="s">
        <v>1125</v>
      </c>
      <c r="K159" s="363">
        <v>0.3</v>
      </c>
      <c r="L159" s="354" t="s">
        <v>1126</v>
      </c>
      <c r="M159" s="365">
        <v>1</v>
      </c>
      <c r="N159" s="365">
        <v>1</v>
      </c>
      <c r="O159" s="365">
        <v>1</v>
      </c>
      <c r="P159" s="367">
        <v>1</v>
      </c>
      <c r="Q159" s="367">
        <f t="shared" si="21"/>
        <v>0.3</v>
      </c>
      <c r="R159" s="367">
        <f t="shared" si="22"/>
        <v>0.3</v>
      </c>
      <c r="S159" s="367">
        <f t="shared" si="23"/>
        <v>0.3</v>
      </c>
      <c r="T159" s="367">
        <f t="shared" ref="T159:T164" si="24">+SUM(P159:P159)*K159</f>
        <v>0.3</v>
      </c>
      <c r="U159" s="367">
        <f t="shared" si="20"/>
        <v>0.3</v>
      </c>
      <c r="V159" s="1221">
        <f>+Q160+Q162+Q164</f>
        <v>0.66195286195286196</v>
      </c>
      <c r="W159" s="1221">
        <f>+R160+R162+R164</f>
        <v>0.79932000000000003</v>
      </c>
      <c r="X159" s="1221">
        <f>+S160+S162+S164</f>
        <v>0.8879999999999999</v>
      </c>
      <c r="Y159" s="1221">
        <f>+T160+T162+T164</f>
        <v>0.97199999999999998</v>
      </c>
      <c r="Z159" s="1154"/>
      <c r="AA159" s="735"/>
      <c r="AB159" s="1154"/>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78" customHeight="1" x14ac:dyDescent="0.2">
      <c r="A160" s="1145"/>
      <c r="B160" s="1147"/>
      <c r="C160" s="1169"/>
      <c r="D160" s="1172"/>
      <c r="E160" s="1230"/>
      <c r="F160" s="717"/>
      <c r="G160" s="631"/>
      <c r="H160" s="631"/>
      <c r="I160" s="1192"/>
      <c r="J160" s="631"/>
      <c r="K160" s="356">
        <v>0.3</v>
      </c>
      <c r="L160" s="63" t="s">
        <v>24</v>
      </c>
      <c r="M160" s="213">
        <v>1</v>
      </c>
      <c r="N160" s="213">
        <v>1</v>
      </c>
      <c r="O160" s="213">
        <v>1</v>
      </c>
      <c r="P160" s="213">
        <v>1</v>
      </c>
      <c r="Q160" s="59">
        <f>+SUM(M160:M160)*K160</f>
        <v>0.3</v>
      </c>
      <c r="R160" s="59">
        <f t="shared" si="22"/>
        <v>0.3</v>
      </c>
      <c r="S160" s="59">
        <f t="shared" si="23"/>
        <v>0.3</v>
      </c>
      <c r="T160" s="59">
        <f t="shared" si="24"/>
        <v>0.3</v>
      </c>
      <c r="U160" s="61">
        <f>+MAX(Q160:T160)</f>
        <v>0.3</v>
      </c>
      <c r="V160" s="1222"/>
      <c r="W160" s="1222"/>
      <c r="X160" s="1222"/>
      <c r="Y160" s="1222"/>
      <c r="Z160" s="1154"/>
      <c r="AA160" s="735"/>
      <c r="AB160" s="1154"/>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60" customHeight="1" x14ac:dyDescent="0.2">
      <c r="A161" s="1145"/>
      <c r="B161" s="1147"/>
      <c r="C161" s="1169"/>
      <c r="D161" s="1172"/>
      <c r="E161" s="1230"/>
      <c r="F161" s="717"/>
      <c r="G161" s="631"/>
      <c r="H161" s="631"/>
      <c r="I161" s="1192"/>
      <c r="J161" s="630" t="s">
        <v>1127</v>
      </c>
      <c r="K161" s="363">
        <v>0.3</v>
      </c>
      <c r="L161" s="354" t="s">
        <v>1126</v>
      </c>
      <c r="M161" s="365">
        <v>1</v>
      </c>
      <c r="N161" s="365">
        <v>1</v>
      </c>
      <c r="O161" s="365">
        <v>1</v>
      </c>
      <c r="P161" s="367">
        <v>1</v>
      </c>
      <c r="Q161" s="367">
        <f>+SUM(M161:M161)*K161</f>
        <v>0.3</v>
      </c>
      <c r="R161" s="367">
        <f t="shared" si="22"/>
        <v>0.3</v>
      </c>
      <c r="S161" s="367">
        <f t="shared" si="23"/>
        <v>0.3</v>
      </c>
      <c r="T161" s="367">
        <f t="shared" si="24"/>
        <v>0.3</v>
      </c>
      <c r="U161" s="367">
        <f>+MAX(Q161:T161)</f>
        <v>0.3</v>
      </c>
      <c r="V161" s="1222"/>
      <c r="W161" s="1222"/>
      <c r="X161" s="1222"/>
      <c r="Y161" s="1222"/>
      <c r="Z161" s="1154"/>
      <c r="AA161" s="735"/>
      <c r="AB161" s="1154"/>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60" customHeight="1" x14ac:dyDescent="0.2">
      <c r="A162" s="1145"/>
      <c r="B162" s="1147"/>
      <c r="C162" s="1169"/>
      <c r="D162" s="1172"/>
      <c r="E162" s="1230"/>
      <c r="F162" s="717"/>
      <c r="G162" s="631"/>
      <c r="H162" s="631"/>
      <c r="I162" s="1192"/>
      <c r="J162" s="631"/>
      <c r="K162" s="356">
        <v>0.3</v>
      </c>
      <c r="L162" s="63" t="s">
        <v>24</v>
      </c>
      <c r="M162" s="213">
        <v>1</v>
      </c>
      <c r="N162" s="213">
        <v>1</v>
      </c>
      <c r="O162" s="213">
        <v>1</v>
      </c>
      <c r="P162" s="213">
        <v>1</v>
      </c>
      <c r="Q162" s="59">
        <f>+SUM(M162:M162)*K162</f>
        <v>0.3</v>
      </c>
      <c r="R162" s="59">
        <f t="shared" si="22"/>
        <v>0.3</v>
      </c>
      <c r="S162" s="59">
        <f t="shared" si="23"/>
        <v>0.3</v>
      </c>
      <c r="T162" s="59">
        <f t="shared" si="24"/>
        <v>0.3</v>
      </c>
      <c r="U162" s="61">
        <f>+MAX(Q162:T162)</f>
        <v>0.3</v>
      </c>
      <c r="V162" s="1222"/>
      <c r="W162" s="1222"/>
      <c r="X162" s="1222"/>
      <c r="Y162" s="1222"/>
      <c r="Z162" s="1154"/>
      <c r="AA162" s="735"/>
      <c r="AB162" s="1154"/>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60" customHeight="1" x14ac:dyDescent="0.2">
      <c r="A163" s="1145"/>
      <c r="B163" s="1147"/>
      <c r="C163" s="1169"/>
      <c r="D163" s="1172"/>
      <c r="E163" s="1230"/>
      <c r="F163" s="717"/>
      <c r="G163" s="631"/>
      <c r="H163" s="631"/>
      <c r="I163" s="1192"/>
      <c r="J163" s="630" t="s">
        <v>1128</v>
      </c>
      <c r="K163" s="363">
        <v>0.4</v>
      </c>
      <c r="L163" s="354" t="s">
        <v>1126</v>
      </c>
      <c r="M163" s="365">
        <v>0.25</v>
      </c>
      <c r="N163" s="365">
        <v>0.5</v>
      </c>
      <c r="O163" s="365">
        <v>0.75</v>
      </c>
      <c r="P163" s="367">
        <v>1</v>
      </c>
      <c r="Q163" s="367">
        <f>+SUM(M163:M163)*K163</f>
        <v>0.1</v>
      </c>
      <c r="R163" s="367">
        <f t="shared" si="22"/>
        <v>0.2</v>
      </c>
      <c r="S163" s="367">
        <f t="shared" si="23"/>
        <v>0.30000000000000004</v>
      </c>
      <c r="T163" s="367">
        <f t="shared" si="24"/>
        <v>0.4</v>
      </c>
      <c r="U163" s="367">
        <f>+MAX(Q163:T163)</f>
        <v>0.4</v>
      </c>
      <c r="V163" s="1222"/>
      <c r="W163" s="1222"/>
      <c r="X163" s="1222"/>
      <c r="Y163" s="1222"/>
      <c r="Z163" s="1154"/>
      <c r="AA163" s="735"/>
      <c r="AB163" s="1154"/>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58.5" customHeight="1" x14ac:dyDescent="0.2">
      <c r="A164" s="1145"/>
      <c r="B164" s="1147"/>
      <c r="C164" s="1169"/>
      <c r="D164" s="1172"/>
      <c r="E164" s="1231"/>
      <c r="F164" s="718"/>
      <c r="G164" s="633"/>
      <c r="H164" s="633"/>
      <c r="I164" s="1193"/>
      <c r="J164" s="633"/>
      <c r="K164" s="356">
        <v>0.4</v>
      </c>
      <c r="L164" s="63" t="s">
        <v>24</v>
      </c>
      <c r="M164" s="213">
        <f>46/297</f>
        <v>0.15488215488215487</v>
      </c>
      <c r="N164" s="213">
        <v>0.49830000000000002</v>
      </c>
      <c r="O164" s="213">
        <v>0.72</v>
      </c>
      <c r="P164" s="213">
        <v>0.93</v>
      </c>
      <c r="Q164" s="59">
        <f>+SUM(M164:M164)*K164</f>
        <v>6.1952861952861954E-2</v>
      </c>
      <c r="R164" s="59">
        <f t="shared" si="22"/>
        <v>0.19932000000000002</v>
      </c>
      <c r="S164" s="59">
        <f t="shared" si="23"/>
        <v>0.28799999999999998</v>
      </c>
      <c r="T164" s="59">
        <f t="shared" si="24"/>
        <v>0.37200000000000005</v>
      </c>
      <c r="U164" s="61">
        <f>+MAX(Q164:T164)</f>
        <v>0.37200000000000005</v>
      </c>
      <c r="V164" s="1224"/>
      <c r="W164" s="1224"/>
      <c r="X164" s="1224"/>
      <c r="Y164" s="1224"/>
      <c r="Z164" s="1154"/>
      <c r="AA164" s="735"/>
      <c r="AB164" s="1154"/>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ht="58.5" customHeight="1" x14ac:dyDescent="0.2">
      <c r="A165" s="1145"/>
      <c r="B165" s="1147"/>
      <c r="C165" s="1169"/>
      <c r="D165" s="1172"/>
      <c r="E165" s="1188" t="s">
        <v>1129</v>
      </c>
      <c r="F165" s="1225">
        <v>144</v>
      </c>
      <c r="G165" s="634" t="s">
        <v>1130</v>
      </c>
      <c r="H165" s="634" t="s">
        <v>1131</v>
      </c>
      <c r="I165" s="1226">
        <f>+MAX(V165:Y166)</f>
        <v>1</v>
      </c>
      <c r="J165" s="909" t="s">
        <v>1132</v>
      </c>
      <c r="K165" s="353">
        <v>1</v>
      </c>
      <c r="L165" s="354" t="s">
        <v>23</v>
      </c>
      <c r="M165" s="355">
        <v>0.4</v>
      </c>
      <c r="N165" s="355">
        <v>1</v>
      </c>
      <c r="O165" s="355">
        <v>1</v>
      </c>
      <c r="P165" s="358">
        <v>1</v>
      </c>
      <c r="Q165" s="6">
        <f t="shared" si="21"/>
        <v>0.4</v>
      </c>
      <c r="R165" s="6">
        <f t="shared" si="22"/>
        <v>1</v>
      </c>
      <c r="S165" s="6">
        <f t="shared" si="23"/>
        <v>1</v>
      </c>
      <c r="T165" s="6">
        <f t="shared" si="18"/>
        <v>1</v>
      </c>
      <c r="U165" s="54">
        <f t="shared" si="20"/>
        <v>1</v>
      </c>
      <c r="V165" s="1227">
        <f>+Q166</f>
        <v>0.1</v>
      </c>
      <c r="W165" s="1227">
        <f>+R166</f>
        <v>0.1</v>
      </c>
      <c r="X165" s="1227">
        <f>+S166</f>
        <v>0.15</v>
      </c>
      <c r="Y165" s="1227">
        <f>+T166</f>
        <v>1</v>
      </c>
      <c r="Z165" s="1153" t="s">
        <v>1133</v>
      </c>
      <c r="AA165" s="688" t="s">
        <v>1133</v>
      </c>
      <c r="AB165" s="1154"/>
    </row>
    <row r="166" spans="1:69" ht="68.45" customHeight="1" x14ac:dyDescent="0.2">
      <c r="A166" s="1145"/>
      <c r="B166" s="1147"/>
      <c r="C166" s="1169"/>
      <c r="D166" s="1173"/>
      <c r="E166" s="1188"/>
      <c r="F166" s="1225"/>
      <c r="G166" s="634"/>
      <c r="H166" s="634"/>
      <c r="I166" s="1226"/>
      <c r="J166" s="909"/>
      <c r="K166" s="356">
        <v>1</v>
      </c>
      <c r="L166" s="63" t="s">
        <v>24</v>
      </c>
      <c r="M166" s="213">
        <v>0.1</v>
      </c>
      <c r="N166" s="213">
        <v>0.1</v>
      </c>
      <c r="O166" s="213">
        <v>0.15</v>
      </c>
      <c r="P166" s="213">
        <v>1</v>
      </c>
      <c r="Q166" s="59">
        <f t="shared" si="21"/>
        <v>0.1</v>
      </c>
      <c r="R166" s="59">
        <f t="shared" si="22"/>
        <v>0.1</v>
      </c>
      <c r="S166" s="59">
        <f t="shared" si="23"/>
        <v>0.15</v>
      </c>
      <c r="T166" s="59">
        <f t="shared" si="18"/>
        <v>1</v>
      </c>
      <c r="U166" s="61">
        <f t="shared" si="20"/>
        <v>1</v>
      </c>
      <c r="V166" s="1228"/>
      <c r="W166" s="1228"/>
      <c r="X166" s="1228"/>
      <c r="Y166" s="1228"/>
      <c r="Z166" s="1155"/>
      <c r="AA166" s="690"/>
      <c r="AB166" s="1154"/>
    </row>
    <row r="167" spans="1:69" s="368" customFormat="1" ht="35.450000000000003" customHeight="1" x14ac:dyDescent="0.2">
      <c r="A167" s="1232" t="s">
        <v>1134</v>
      </c>
      <c r="B167" s="1147"/>
      <c r="C167" s="634" t="s">
        <v>1135</v>
      </c>
      <c r="D167" s="583" t="s">
        <v>1136</v>
      </c>
      <c r="E167" s="628" t="s">
        <v>1137</v>
      </c>
      <c r="F167" s="716">
        <v>145</v>
      </c>
      <c r="G167" s="1235" t="s">
        <v>1138</v>
      </c>
      <c r="H167" s="715" t="s">
        <v>1139</v>
      </c>
      <c r="I167" s="1161">
        <f>+MAX(V167:Y170)</f>
        <v>1</v>
      </c>
      <c r="J167" s="577" t="s">
        <v>1140</v>
      </c>
      <c r="K167" s="353">
        <v>0.5</v>
      </c>
      <c r="L167" s="354" t="s">
        <v>23</v>
      </c>
      <c r="M167" s="355">
        <v>1</v>
      </c>
      <c r="N167" s="355">
        <v>1</v>
      </c>
      <c r="O167" s="355">
        <v>1</v>
      </c>
      <c r="P167" s="358">
        <v>1</v>
      </c>
      <c r="Q167" s="6">
        <f t="shared" si="21"/>
        <v>0.5</v>
      </c>
      <c r="R167" s="6">
        <f t="shared" si="22"/>
        <v>0.5</v>
      </c>
      <c r="S167" s="6">
        <f t="shared" si="23"/>
        <v>0.5</v>
      </c>
      <c r="T167" s="6">
        <f t="shared" si="18"/>
        <v>0.5</v>
      </c>
      <c r="U167" s="54">
        <f t="shared" si="20"/>
        <v>0.5</v>
      </c>
      <c r="V167" s="1227">
        <f>+Q168+Q170</f>
        <v>0.4</v>
      </c>
      <c r="W167" s="1227">
        <f>+R168+R170</f>
        <v>0.7</v>
      </c>
      <c r="X167" s="1227">
        <f>+S168+S170</f>
        <v>0.8</v>
      </c>
      <c r="Y167" s="1227">
        <f>+T168+T170</f>
        <v>1</v>
      </c>
      <c r="Z167" s="1153" t="s">
        <v>1141</v>
      </c>
      <c r="AA167" s="1218" t="s">
        <v>1141</v>
      </c>
      <c r="AB167" s="1154"/>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368" customFormat="1" ht="39.6" customHeight="1" x14ac:dyDescent="0.2">
      <c r="A168" s="1233"/>
      <c r="B168" s="1147"/>
      <c r="C168" s="634"/>
      <c r="D168" s="583"/>
      <c r="E168" s="629"/>
      <c r="F168" s="717"/>
      <c r="G168" s="1236"/>
      <c r="H168" s="715"/>
      <c r="I168" s="1161"/>
      <c r="J168" s="578"/>
      <c r="K168" s="356">
        <v>0.5</v>
      </c>
      <c r="L168" s="63" t="s">
        <v>24</v>
      </c>
      <c r="M168" s="213">
        <v>0.8</v>
      </c>
      <c r="N168" s="213">
        <v>1</v>
      </c>
      <c r="O168" s="213">
        <v>1</v>
      </c>
      <c r="P168" s="213">
        <v>1</v>
      </c>
      <c r="Q168" s="213">
        <f t="shared" si="21"/>
        <v>0.4</v>
      </c>
      <c r="R168" s="213">
        <f t="shared" si="22"/>
        <v>0.5</v>
      </c>
      <c r="S168" s="213">
        <f t="shared" si="23"/>
        <v>0.5</v>
      </c>
      <c r="T168" s="213">
        <f t="shared" si="18"/>
        <v>0.5</v>
      </c>
      <c r="U168" s="213">
        <f t="shared" si="20"/>
        <v>0.5</v>
      </c>
      <c r="V168" s="1227"/>
      <c r="W168" s="1227"/>
      <c r="X168" s="1227"/>
      <c r="Y168" s="1227"/>
      <c r="Z168" s="1154"/>
      <c r="AA168" s="735"/>
      <c r="AB168" s="1154"/>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368" customFormat="1" ht="35.450000000000003" customHeight="1" x14ac:dyDescent="0.2">
      <c r="A169" s="1233"/>
      <c r="B169" s="1147"/>
      <c r="C169" s="634"/>
      <c r="D169" s="583"/>
      <c r="E169" s="629"/>
      <c r="F169" s="717"/>
      <c r="G169" s="1235" t="s">
        <v>1142</v>
      </c>
      <c r="H169" s="715"/>
      <c r="I169" s="1161"/>
      <c r="J169" s="909" t="s">
        <v>1143</v>
      </c>
      <c r="K169" s="353">
        <v>0.5</v>
      </c>
      <c r="L169" s="354" t="s">
        <v>1126</v>
      </c>
      <c r="M169" s="355">
        <v>0</v>
      </c>
      <c r="N169" s="355">
        <v>0.4</v>
      </c>
      <c r="O169" s="355">
        <v>0.6</v>
      </c>
      <c r="P169" s="358">
        <v>1</v>
      </c>
      <c r="Q169" s="6">
        <f t="shared" si="21"/>
        <v>0</v>
      </c>
      <c r="R169" s="6">
        <f t="shared" si="22"/>
        <v>0.2</v>
      </c>
      <c r="S169" s="6">
        <f t="shared" si="23"/>
        <v>0.3</v>
      </c>
      <c r="T169" s="6">
        <f t="shared" si="18"/>
        <v>0.5</v>
      </c>
      <c r="U169" s="54">
        <f t="shared" si="20"/>
        <v>0.5</v>
      </c>
      <c r="V169" s="1227"/>
      <c r="W169" s="1227"/>
      <c r="X169" s="1227"/>
      <c r="Y169" s="1227"/>
      <c r="Z169" s="1154"/>
      <c r="AA169" s="735"/>
      <c r="AB169" s="1154"/>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368" customFormat="1" ht="72" customHeight="1" x14ac:dyDescent="0.2">
      <c r="A170" s="1233"/>
      <c r="B170" s="1147"/>
      <c r="C170" s="634"/>
      <c r="D170" s="583"/>
      <c r="E170" s="1151"/>
      <c r="F170" s="718"/>
      <c r="G170" s="1236"/>
      <c r="H170" s="715"/>
      <c r="I170" s="1161"/>
      <c r="J170" s="909"/>
      <c r="K170" s="356">
        <v>0.5</v>
      </c>
      <c r="L170" s="63" t="s">
        <v>24</v>
      </c>
      <c r="M170" s="213">
        <v>0</v>
      </c>
      <c r="N170" s="213">
        <v>0.4</v>
      </c>
      <c r="O170" s="213">
        <v>0.6</v>
      </c>
      <c r="P170" s="213">
        <v>1</v>
      </c>
      <c r="Q170" s="59">
        <f t="shared" si="21"/>
        <v>0</v>
      </c>
      <c r="R170" s="59">
        <f t="shared" si="22"/>
        <v>0.2</v>
      </c>
      <c r="S170" s="59">
        <f t="shared" si="23"/>
        <v>0.3</v>
      </c>
      <c r="T170" s="59">
        <f t="shared" si="18"/>
        <v>0.5</v>
      </c>
      <c r="U170" s="61">
        <f t="shared" si="20"/>
        <v>0.5</v>
      </c>
      <c r="V170" s="1227"/>
      <c r="W170" s="1227"/>
      <c r="X170" s="1227"/>
      <c r="Y170" s="1227"/>
      <c r="Z170" s="1154"/>
      <c r="AA170" s="735"/>
      <c r="AB170" s="1154"/>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368" customFormat="1" ht="33" customHeight="1" x14ac:dyDescent="0.2">
      <c r="A171" s="1233"/>
      <c r="B171" s="1147"/>
      <c r="C171" s="634"/>
      <c r="D171" s="583"/>
      <c r="E171" s="629" t="s">
        <v>1144</v>
      </c>
      <c r="F171" s="1242">
        <v>146</v>
      </c>
      <c r="G171" s="1244" t="s">
        <v>1145</v>
      </c>
      <c r="H171" s="715" t="s">
        <v>1146</v>
      </c>
      <c r="I171" s="1161">
        <f>+MAX(V171:Y172)</f>
        <v>1</v>
      </c>
      <c r="J171" s="1175" t="s">
        <v>1147</v>
      </c>
      <c r="K171" s="353">
        <v>1</v>
      </c>
      <c r="L171" s="354" t="s">
        <v>23</v>
      </c>
      <c r="M171" s="355">
        <v>0.25</v>
      </c>
      <c r="N171" s="355">
        <v>0.5</v>
      </c>
      <c r="O171" s="211">
        <v>0.75</v>
      </c>
      <c r="P171" s="212">
        <v>1</v>
      </c>
      <c r="Q171" s="6">
        <f t="shared" si="21"/>
        <v>0.25</v>
      </c>
      <c r="R171" s="6">
        <f t="shared" si="22"/>
        <v>0.5</v>
      </c>
      <c r="S171" s="6">
        <f t="shared" si="23"/>
        <v>0.75</v>
      </c>
      <c r="T171" s="6">
        <f t="shared" si="18"/>
        <v>1</v>
      </c>
      <c r="U171" s="54">
        <f t="shared" si="20"/>
        <v>1</v>
      </c>
      <c r="V171" s="1227">
        <f>+Q172</f>
        <v>0.25</v>
      </c>
      <c r="W171" s="1227">
        <f>+R172</f>
        <v>0.5</v>
      </c>
      <c r="X171" s="1227">
        <f>+S172</f>
        <v>0.75</v>
      </c>
      <c r="Y171" s="1227">
        <f>+T172</f>
        <v>1</v>
      </c>
      <c r="Z171" s="1154"/>
      <c r="AA171" s="735"/>
      <c r="AB171" s="1154"/>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368" customFormat="1" ht="85.15" customHeight="1" x14ac:dyDescent="0.2">
      <c r="A172" s="1233"/>
      <c r="B172" s="1147"/>
      <c r="C172" s="634"/>
      <c r="D172" s="583"/>
      <c r="E172" s="1151"/>
      <c r="F172" s="1243"/>
      <c r="G172" s="1186"/>
      <c r="H172" s="715"/>
      <c r="I172" s="1162"/>
      <c r="J172" s="909"/>
      <c r="K172" s="356">
        <v>1</v>
      </c>
      <c r="L172" s="63" t="s">
        <v>24</v>
      </c>
      <c r="M172" s="213">
        <v>0.25</v>
      </c>
      <c r="N172" s="213">
        <v>0.5</v>
      </c>
      <c r="O172" s="213">
        <v>0.75</v>
      </c>
      <c r="P172" s="213">
        <v>1</v>
      </c>
      <c r="Q172" s="59">
        <f t="shared" si="21"/>
        <v>0.25</v>
      </c>
      <c r="R172" s="59">
        <f t="shared" si="22"/>
        <v>0.5</v>
      </c>
      <c r="S172" s="59">
        <f t="shared" si="23"/>
        <v>0.75</v>
      </c>
      <c r="T172" s="59">
        <f t="shared" si="18"/>
        <v>1</v>
      </c>
      <c r="U172" s="61">
        <f t="shared" si="20"/>
        <v>1</v>
      </c>
      <c r="V172" s="1228"/>
      <c r="W172" s="1228"/>
      <c r="X172" s="1228"/>
      <c r="Y172" s="1228"/>
      <c r="Z172" s="1154"/>
      <c r="AA172" s="735"/>
      <c r="AB172" s="1154"/>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368" customFormat="1" ht="28.9" customHeight="1" x14ac:dyDescent="0.2">
      <c r="A173" s="1233"/>
      <c r="B173" s="1147"/>
      <c r="C173" s="634"/>
      <c r="D173" s="583"/>
      <c r="E173" s="628" t="s">
        <v>1148</v>
      </c>
      <c r="F173" s="716">
        <v>147</v>
      </c>
      <c r="G173" s="1239" t="s">
        <v>1149</v>
      </c>
      <c r="H173" s="723" t="s">
        <v>1150</v>
      </c>
      <c r="I173" s="1161">
        <f>+MAX(V173:Y176)</f>
        <v>0.9</v>
      </c>
      <c r="J173" s="1240" t="s">
        <v>1151</v>
      </c>
      <c r="K173" s="353">
        <v>0.5</v>
      </c>
      <c r="L173" s="354" t="s">
        <v>23</v>
      </c>
      <c r="M173" s="355">
        <v>0</v>
      </c>
      <c r="N173" s="355">
        <v>0.5</v>
      </c>
      <c r="O173" s="211">
        <v>1</v>
      </c>
      <c r="P173" s="212">
        <v>1</v>
      </c>
      <c r="Q173" s="6">
        <f t="shared" si="21"/>
        <v>0</v>
      </c>
      <c r="R173" s="6">
        <f t="shared" si="22"/>
        <v>0.25</v>
      </c>
      <c r="S173" s="6">
        <f t="shared" si="23"/>
        <v>0.5</v>
      </c>
      <c r="T173" s="6">
        <f t="shared" si="18"/>
        <v>0.5</v>
      </c>
      <c r="U173" s="54">
        <f t="shared" si="20"/>
        <v>0.5</v>
      </c>
      <c r="V173" s="1237">
        <f>+Q174+Q176</f>
        <v>0</v>
      </c>
      <c r="W173" s="1237">
        <f>+R174+R176</f>
        <v>0.55000000000000004</v>
      </c>
      <c r="X173" s="1237">
        <f>+S174+S176</f>
        <v>0.75</v>
      </c>
      <c r="Y173" s="1237">
        <f>+T174+T176</f>
        <v>0.9</v>
      </c>
      <c r="Z173" s="1154"/>
      <c r="AA173" s="735"/>
      <c r="AB173" s="1154"/>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368" customFormat="1" ht="32.450000000000003" customHeight="1" x14ac:dyDescent="0.2">
      <c r="A174" s="1233"/>
      <c r="B174" s="1147"/>
      <c r="C174" s="634"/>
      <c r="D174" s="583"/>
      <c r="E174" s="629"/>
      <c r="F174" s="717"/>
      <c r="G174" s="1241"/>
      <c r="H174" s="715"/>
      <c r="I174" s="1162"/>
      <c r="J174" s="1240"/>
      <c r="K174" s="356">
        <v>0.5</v>
      </c>
      <c r="L174" s="63" t="s">
        <v>24</v>
      </c>
      <c r="M174" s="213">
        <v>0</v>
      </c>
      <c r="N174" s="213">
        <v>0.5</v>
      </c>
      <c r="O174" s="213">
        <v>0.75</v>
      </c>
      <c r="P174" s="213">
        <v>1</v>
      </c>
      <c r="Q174" s="59">
        <f t="shared" si="21"/>
        <v>0</v>
      </c>
      <c r="R174" s="59">
        <f t="shared" si="22"/>
        <v>0.25</v>
      </c>
      <c r="S174" s="59">
        <f t="shared" si="23"/>
        <v>0.375</v>
      </c>
      <c r="T174" s="59">
        <f t="shared" si="18"/>
        <v>0.5</v>
      </c>
      <c r="U174" s="61">
        <f t="shared" si="20"/>
        <v>0.5</v>
      </c>
      <c r="V174" s="1238"/>
      <c r="W174" s="1238"/>
      <c r="X174" s="1238"/>
      <c r="Y174" s="1238"/>
      <c r="Z174" s="1154"/>
      <c r="AA174" s="735"/>
      <c r="AB174" s="1154"/>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ht="44.45" customHeight="1" x14ac:dyDescent="0.2">
      <c r="A175" s="1233"/>
      <c r="B175" s="1147"/>
      <c r="C175" s="634"/>
      <c r="D175" s="583"/>
      <c r="E175" s="629"/>
      <c r="F175" s="717"/>
      <c r="G175" s="1239" t="s">
        <v>1152</v>
      </c>
      <c r="H175" s="715"/>
      <c r="I175" s="1162"/>
      <c r="J175" s="1240" t="s">
        <v>1153</v>
      </c>
      <c r="K175" s="353">
        <v>0.5</v>
      </c>
      <c r="L175" s="354" t="s">
        <v>23</v>
      </c>
      <c r="M175" s="355">
        <v>0</v>
      </c>
      <c r="N175" s="355">
        <v>0.6</v>
      </c>
      <c r="O175" s="355">
        <v>0.6</v>
      </c>
      <c r="P175" s="358">
        <v>1</v>
      </c>
      <c r="Q175" s="6">
        <f t="shared" si="21"/>
        <v>0</v>
      </c>
      <c r="R175" s="6">
        <f t="shared" si="22"/>
        <v>0.3</v>
      </c>
      <c r="S175" s="6">
        <f t="shared" si="23"/>
        <v>0.3</v>
      </c>
      <c r="T175" s="6">
        <f t="shared" si="18"/>
        <v>0.5</v>
      </c>
      <c r="U175" s="54">
        <f t="shared" si="20"/>
        <v>0.5</v>
      </c>
      <c r="V175" s="1238"/>
      <c r="W175" s="1238"/>
      <c r="X175" s="1238"/>
      <c r="Y175" s="1238"/>
      <c r="Z175" s="1154"/>
      <c r="AA175" s="735"/>
      <c r="AB175" s="1154"/>
      <c r="AC175" s="7"/>
      <c r="AD175" s="7"/>
      <c r="AE175" s="7"/>
      <c r="AF175" s="7"/>
      <c r="AG175" s="7"/>
      <c r="AH175" s="7"/>
      <c r="AI175" s="7"/>
      <c r="AJ175" s="7"/>
      <c r="AK175" s="7"/>
      <c r="AL175" s="7"/>
      <c r="AM175" s="7"/>
      <c r="AN175" s="7"/>
      <c r="AO175" s="7"/>
      <c r="AP175" s="7"/>
      <c r="AQ175" s="7"/>
    </row>
    <row r="176" spans="1:69" ht="33.6" customHeight="1" x14ac:dyDescent="0.2">
      <c r="A176" s="1233"/>
      <c r="B176" s="1147"/>
      <c r="C176" s="634"/>
      <c r="D176" s="583"/>
      <c r="E176" s="629"/>
      <c r="F176" s="717"/>
      <c r="G176" s="1182"/>
      <c r="H176" s="715"/>
      <c r="I176" s="1162"/>
      <c r="J176" s="1240"/>
      <c r="K176" s="356">
        <v>0.5</v>
      </c>
      <c r="L176" s="63" t="s">
        <v>24</v>
      </c>
      <c r="M176" s="213">
        <v>0</v>
      </c>
      <c r="N176" s="213">
        <v>0.6</v>
      </c>
      <c r="O176" s="213">
        <v>0.75</v>
      </c>
      <c r="P176" s="213">
        <v>0.8</v>
      </c>
      <c r="Q176" s="59">
        <f t="shared" si="21"/>
        <v>0</v>
      </c>
      <c r="R176" s="59">
        <f t="shared" si="22"/>
        <v>0.3</v>
      </c>
      <c r="S176" s="59">
        <f t="shared" si="23"/>
        <v>0.375</v>
      </c>
      <c r="T176" s="59">
        <f t="shared" si="18"/>
        <v>0.4</v>
      </c>
      <c r="U176" s="61">
        <f t="shared" si="20"/>
        <v>0.4</v>
      </c>
      <c r="V176" s="1238"/>
      <c r="W176" s="1238"/>
      <c r="X176" s="1238"/>
      <c r="Y176" s="1238"/>
      <c r="Z176" s="1154"/>
      <c r="AA176" s="735"/>
      <c r="AB176" s="1154"/>
      <c r="AC176" s="7"/>
      <c r="AD176" s="7"/>
      <c r="AE176" s="7"/>
      <c r="AF176" s="7"/>
      <c r="AG176" s="7"/>
      <c r="AH176" s="7"/>
      <c r="AI176" s="7"/>
      <c r="AJ176" s="7"/>
      <c r="AK176" s="7"/>
      <c r="AL176" s="7"/>
      <c r="AM176" s="7"/>
      <c r="AN176" s="7"/>
      <c r="AO176" s="7"/>
      <c r="AP176" s="7"/>
      <c r="AQ176" s="7"/>
    </row>
    <row r="177" spans="1:69" ht="33.6" customHeight="1" x14ac:dyDescent="0.2">
      <c r="A177" s="1233"/>
      <c r="B177" s="1147"/>
      <c r="C177" s="1171" t="s">
        <v>1154</v>
      </c>
      <c r="D177" s="1171" t="s">
        <v>466</v>
      </c>
      <c r="E177" s="628" t="s">
        <v>1155</v>
      </c>
      <c r="F177" s="716">
        <v>148</v>
      </c>
      <c r="G177" s="1186" t="s">
        <v>1156</v>
      </c>
      <c r="H177" s="628" t="s">
        <v>1157</v>
      </c>
      <c r="I177" s="1164">
        <f>+MAX(V177:Y182)</f>
        <v>0.94</v>
      </c>
      <c r="J177" s="1180" t="s">
        <v>1158</v>
      </c>
      <c r="K177" s="353">
        <v>0.4</v>
      </c>
      <c r="L177" s="354" t="s">
        <v>23</v>
      </c>
      <c r="M177" s="355">
        <v>0</v>
      </c>
      <c r="N177" s="355">
        <v>0.1</v>
      </c>
      <c r="O177" s="211">
        <v>0.5</v>
      </c>
      <c r="P177" s="212">
        <v>1</v>
      </c>
      <c r="Q177" s="6">
        <f t="shared" si="21"/>
        <v>0</v>
      </c>
      <c r="R177" s="6">
        <f t="shared" si="22"/>
        <v>4.0000000000000008E-2</v>
      </c>
      <c r="S177" s="6">
        <f t="shared" si="23"/>
        <v>0.2</v>
      </c>
      <c r="T177" s="6">
        <f t="shared" ref="T177:T182" si="25">+SUM(P177:P177)*K177</f>
        <v>0.4</v>
      </c>
      <c r="U177" s="54">
        <f t="shared" si="20"/>
        <v>0.4</v>
      </c>
      <c r="V177" s="1227">
        <f>+Q178+Q180+Q182</f>
        <v>0</v>
      </c>
      <c r="W177" s="1227">
        <f>+R178+R180+R182</f>
        <v>0.22</v>
      </c>
      <c r="X177" s="1227">
        <f>+S178+S180+S182</f>
        <v>0.62</v>
      </c>
      <c r="Y177" s="1227">
        <f>+T178+T180+T182</f>
        <v>0.94</v>
      </c>
      <c r="Z177" s="1153" t="s">
        <v>413</v>
      </c>
      <c r="AA177" s="688" t="s">
        <v>1159</v>
      </c>
      <c r="AB177" s="1154"/>
      <c r="AC177" s="7"/>
      <c r="AD177" s="7"/>
      <c r="AE177" s="7"/>
      <c r="AF177" s="7"/>
      <c r="AG177" s="7"/>
      <c r="AH177" s="7"/>
      <c r="AI177" s="7"/>
      <c r="AJ177" s="7"/>
      <c r="AK177" s="7"/>
      <c r="AL177" s="7"/>
      <c r="AM177" s="7"/>
      <c r="AN177" s="7"/>
      <c r="AO177" s="7"/>
      <c r="AP177" s="7"/>
      <c r="AQ177" s="7"/>
    </row>
    <row r="178" spans="1:69" ht="33.6" customHeight="1" x14ac:dyDescent="0.2">
      <c r="A178" s="1233"/>
      <c r="B178" s="1147"/>
      <c r="C178" s="1172"/>
      <c r="D178" s="1172"/>
      <c r="E178" s="629"/>
      <c r="F178" s="717"/>
      <c r="G178" s="1186"/>
      <c r="H178" s="1151"/>
      <c r="I178" s="629"/>
      <c r="J178" s="1182"/>
      <c r="K178" s="356">
        <v>0.4</v>
      </c>
      <c r="L178" s="63" t="s">
        <v>24</v>
      </c>
      <c r="M178" s="213">
        <v>0</v>
      </c>
      <c r="N178" s="213">
        <v>0.1</v>
      </c>
      <c r="O178" s="213">
        <v>0.5</v>
      </c>
      <c r="P178" s="213">
        <v>0.85</v>
      </c>
      <c r="Q178" s="59">
        <f t="shared" si="21"/>
        <v>0</v>
      </c>
      <c r="R178" s="59">
        <f t="shared" si="22"/>
        <v>4.0000000000000008E-2</v>
      </c>
      <c r="S178" s="59">
        <f t="shared" si="23"/>
        <v>0.2</v>
      </c>
      <c r="T178" s="59">
        <f t="shared" si="25"/>
        <v>0.34</v>
      </c>
      <c r="U178" s="61">
        <f t="shared" si="20"/>
        <v>0.34</v>
      </c>
      <c r="V178" s="1228"/>
      <c r="W178" s="1228"/>
      <c r="X178" s="1228"/>
      <c r="Y178" s="1228"/>
      <c r="Z178" s="1154"/>
      <c r="AA178" s="735"/>
      <c r="AB178" s="1154"/>
      <c r="AC178" s="7"/>
      <c r="AD178" s="7"/>
      <c r="AE178" s="7"/>
      <c r="AF178" s="7"/>
      <c r="AG178" s="7"/>
      <c r="AH178" s="7"/>
      <c r="AI178" s="7"/>
      <c r="AJ178" s="7"/>
      <c r="AK178" s="7"/>
      <c r="AL178" s="7"/>
      <c r="AM178" s="7"/>
      <c r="AN178" s="7"/>
      <c r="AO178" s="7"/>
      <c r="AP178" s="7"/>
      <c r="AQ178" s="7"/>
    </row>
    <row r="179" spans="1:69" ht="33.6" customHeight="1" x14ac:dyDescent="0.2">
      <c r="A179" s="1233"/>
      <c r="B179" s="1147"/>
      <c r="C179" s="1172"/>
      <c r="D179" s="1172"/>
      <c r="E179" s="629"/>
      <c r="F179" s="717"/>
      <c r="G179" s="1246" t="s">
        <v>1160</v>
      </c>
      <c r="H179" s="629" t="s">
        <v>1161</v>
      </c>
      <c r="I179" s="629"/>
      <c r="J179" s="1180" t="s">
        <v>1162</v>
      </c>
      <c r="K179" s="353">
        <v>0.3</v>
      </c>
      <c r="L179" s="354" t="s">
        <v>23</v>
      </c>
      <c r="M179" s="355">
        <v>0</v>
      </c>
      <c r="N179" s="355">
        <v>0.3</v>
      </c>
      <c r="O179" s="211">
        <v>0.7</v>
      </c>
      <c r="P179" s="212">
        <v>1</v>
      </c>
      <c r="Q179" s="6">
        <f t="shared" si="21"/>
        <v>0</v>
      </c>
      <c r="R179" s="6">
        <f t="shared" si="22"/>
        <v>0.09</v>
      </c>
      <c r="S179" s="6">
        <f t="shared" si="23"/>
        <v>0.21</v>
      </c>
      <c r="T179" s="6">
        <f t="shared" si="25"/>
        <v>0.3</v>
      </c>
      <c r="U179" s="54">
        <f t="shared" si="20"/>
        <v>0.3</v>
      </c>
      <c r="V179" s="1228"/>
      <c r="W179" s="1228"/>
      <c r="X179" s="1228"/>
      <c r="Y179" s="1228"/>
      <c r="Z179" s="1154"/>
      <c r="AA179" s="735"/>
      <c r="AB179" s="1154"/>
      <c r="AC179" s="7"/>
      <c r="AD179" s="7"/>
      <c r="AE179" s="7"/>
      <c r="AF179" s="7"/>
      <c r="AG179" s="7"/>
      <c r="AH179" s="7"/>
      <c r="AI179" s="7"/>
      <c r="AJ179" s="7"/>
      <c r="AK179" s="7"/>
      <c r="AL179" s="7"/>
      <c r="AM179" s="7"/>
      <c r="AN179" s="7"/>
      <c r="AO179" s="7"/>
      <c r="AP179" s="7"/>
      <c r="AQ179" s="7"/>
    </row>
    <row r="180" spans="1:69" ht="33.6" customHeight="1" x14ac:dyDescent="0.2">
      <c r="A180" s="1233"/>
      <c r="B180" s="1147"/>
      <c r="C180" s="1172"/>
      <c r="D180" s="1172"/>
      <c r="E180" s="629"/>
      <c r="F180" s="717"/>
      <c r="G180" s="1246"/>
      <c r="H180" s="629"/>
      <c r="I180" s="629"/>
      <c r="J180" s="1182"/>
      <c r="K180" s="356">
        <v>0.3</v>
      </c>
      <c r="L180" s="63" t="s">
        <v>24</v>
      </c>
      <c r="M180" s="213">
        <v>0</v>
      </c>
      <c r="N180" s="213">
        <v>0.3</v>
      </c>
      <c r="O180" s="213">
        <v>0.7</v>
      </c>
      <c r="P180" s="213">
        <v>1</v>
      </c>
      <c r="Q180" s="59">
        <f t="shared" si="21"/>
        <v>0</v>
      </c>
      <c r="R180" s="59">
        <f t="shared" si="22"/>
        <v>0.09</v>
      </c>
      <c r="S180" s="59">
        <f t="shared" si="23"/>
        <v>0.21</v>
      </c>
      <c r="T180" s="59">
        <f t="shared" si="25"/>
        <v>0.3</v>
      </c>
      <c r="U180" s="61">
        <f t="shared" si="20"/>
        <v>0.3</v>
      </c>
      <c r="V180" s="1228"/>
      <c r="W180" s="1228"/>
      <c r="X180" s="1228"/>
      <c r="Y180" s="1228"/>
      <c r="Z180" s="1154"/>
      <c r="AA180" s="735"/>
      <c r="AB180" s="1154"/>
      <c r="AC180" s="7"/>
      <c r="AD180" s="7"/>
      <c r="AE180" s="7"/>
      <c r="AF180" s="7"/>
      <c r="AG180" s="7"/>
      <c r="AH180" s="7"/>
      <c r="AI180" s="7"/>
      <c r="AJ180" s="7"/>
      <c r="AK180" s="7"/>
      <c r="AL180" s="7"/>
      <c r="AM180" s="7"/>
      <c r="AN180" s="7"/>
      <c r="AO180" s="7"/>
      <c r="AP180" s="7"/>
      <c r="AQ180" s="7"/>
    </row>
    <row r="181" spans="1:69" ht="33.6" customHeight="1" x14ac:dyDescent="0.2">
      <c r="A181" s="1233"/>
      <c r="B181" s="1147"/>
      <c r="C181" s="1172"/>
      <c r="D181" s="1172"/>
      <c r="E181" s="629"/>
      <c r="F181" s="717"/>
      <c r="G181" s="1246" t="s">
        <v>1163</v>
      </c>
      <c r="H181" s="628" t="s">
        <v>1164</v>
      </c>
      <c r="I181" s="629"/>
      <c r="J181" s="1180" t="s">
        <v>1165</v>
      </c>
      <c r="K181" s="353">
        <v>0.3</v>
      </c>
      <c r="L181" s="354" t="s">
        <v>23</v>
      </c>
      <c r="M181" s="355">
        <v>0</v>
      </c>
      <c r="N181" s="355">
        <v>0.3</v>
      </c>
      <c r="O181" s="211">
        <v>0.7</v>
      </c>
      <c r="P181" s="212">
        <v>1</v>
      </c>
      <c r="Q181" s="6">
        <f t="shared" si="21"/>
        <v>0</v>
      </c>
      <c r="R181" s="6">
        <f t="shared" si="22"/>
        <v>0.09</v>
      </c>
      <c r="S181" s="6">
        <f t="shared" si="23"/>
        <v>0.21</v>
      </c>
      <c r="T181" s="6">
        <f t="shared" si="25"/>
        <v>0.3</v>
      </c>
      <c r="U181" s="54">
        <f t="shared" si="20"/>
        <v>0.3</v>
      </c>
      <c r="V181" s="1228"/>
      <c r="W181" s="1228"/>
      <c r="X181" s="1228"/>
      <c r="Y181" s="1228"/>
      <c r="Z181" s="1154"/>
      <c r="AA181" s="735"/>
      <c r="AB181" s="1154"/>
      <c r="AC181" s="7"/>
      <c r="AD181" s="7"/>
      <c r="AE181" s="7"/>
      <c r="AF181" s="7"/>
      <c r="AG181" s="7"/>
      <c r="AH181" s="7"/>
      <c r="AI181" s="7"/>
      <c r="AJ181" s="7"/>
      <c r="AK181" s="7"/>
      <c r="AL181" s="7"/>
      <c r="AM181" s="7"/>
      <c r="AN181" s="7"/>
      <c r="AO181" s="7"/>
      <c r="AP181" s="7"/>
      <c r="AQ181" s="7"/>
    </row>
    <row r="182" spans="1:69" ht="33.6" customHeight="1" x14ac:dyDescent="0.2">
      <c r="A182" s="1233"/>
      <c r="B182" s="1147"/>
      <c r="C182" s="1172"/>
      <c r="D182" s="1172"/>
      <c r="E182" s="1151"/>
      <c r="F182" s="718"/>
      <c r="G182" s="1246"/>
      <c r="H182" s="1151"/>
      <c r="I182" s="1151"/>
      <c r="J182" s="1182"/>
      <c r="K182" s="356">
        <v>0.3</v>
      </c>
      <c r="L182" s="63" t="s">
        <v>24</v>
      </c>
      <c r="M182" s="213">
        <v>0</v>
      </c>
      <c r="N182" s="213">
        <v>0.3</v>
      </c>
      <c r="O182" s="213">
        <v>0.7</v>
      </c>
      <c r="P182" s="213">
        <v>1</v>
      </c>
      <c r="Q182" s="59">
        <f t="shared" si="21"/>
        <v>0</v>
      </c>
      <c r="R182" s="59">
        <f t="shared" si="22"/>
        <v>0.09</v>
      </c>
      <c r="S182" s="59">
        <f t="shared" si="23"/>
        <v>0.21</v>
      </c>
      <c r="T182" s="59">
        <f t="shared" si="25"/>
        <v>0.3</v>
      </c>
      <c r="U182" s="61">
        <f t="shared" si="20"/>
        <v>0.3</v>
      </c>
      <c r="V182" s="1228"/>
      <c r="W182" s="1228"/>
      <c r="X182" s="1228"/>
      <c r="Y182" s="1228"/>
      <c r="Z182" s="1155"/>
      <c r="AA182" s="701"/>
      <c r="AB182" s="1154"/>
      <c r="AC182" s="7"/>
      <c r="AD182" s="7"/>
      <c r="AE182" s="7"/>
      <c r="AF182" s="7"/>
      <c r="AG182" s="7"/>
      <c r="AH182" s="7"/>
      <c r="AI182" s="7"/>
      <c r="AJ182" s="7"/>
      <c r="AK182" s="7"/>
      <c r="AL182" s="7"/>
      <c r="AM182" s="7"/>
      <c r="AN182" s="7"/>
      <c r="AO182" s="7"/>
      <c r="AP182" s="7"/>
      <c r="AQ182" s="7"/>
    </row>
    <row r="183" spans="1:69" ht="49.9" customHeight="1" x14ac:dyDescent="0.2">
      <c r="A183" s="1233"/>
      <c r="B183" s="1147"/>
      <c r="C183" s="1172"/>
      <c r="D183" s="1172"/>
      <c r="E183" s="715" t="s">
        <v>1166</v>
      </c>
      <c r="F183" s="716">
        <v>149</v>
      </c>
      <c r="G183" s="1235" t="s">
        <v>1167</v>
      </c>
      <c r="H183" s="715" t="s">
        <v>938</v>
      </c>
      <c r="I183" s="719">
        <f>+MAX(V183:Y188)</f>
        <v>0.86250000000000004</v>
      </c>
      <c r="J183" s="1247" t="s">
        <v>1168</v>
      </c>
      <c r="K183" s="353">
        <v>0.25</v>
      </c>
      <c r="L183" s="354" t="s">
        <v>23</v>
      </c>
      <c r="M183" s="355">
        <v>0.1</v>
      </c>
      <c r="N183" s="355">
        <v>0.3</v>
      </c>
      <c r="O183" s="211">
        <v>0.75</v>
      </c>
      <c r="P183" s="212">
        <v>1</v>
      </c>
      <c r="Q183" s="6">
        <f t="shared" si="21"/>
        <v>2.5000000000000001E-2</v>
      </c>
      <c r="R183" s="6">
        <f t="shared" si="22"/>
        <v>7.4999999999999997E-2</v>
      </c>
      <c r="S183" s="6">
        <f t="shared" si="23"/>
        <v>0.1875</v>
      </c>
      <c r="T183" s="6">
        <f t="shared" si="18"/>
        <v>0.25</v>
      </c>
      <c r="U183" s="54">
        <f t="shared" si="20"/>
        <v>0.25</v>
      </c>
      <c r="V183" s="1227">
        <f>+Q184+Q186+Q188</f>
        <v>0.1</v>
      </c>
      <c r="W183" s="1227">
        <f>+R184+R186+R188</f>
        <v>0.25</v>
      </c>
      <c r="X183" s="1227">
        <f>+S184+S186+S188</f>
        <v>0.71250000000000002</v>
      </c>
      <c r="Y183" s="1227">
        <f>+T184+T186+T188</f>
        <v>0.86250000000000004</v>
      </c>
      <c r="Z183" s="1153" t="s">
        <v>88</v>
      </c>
      <c r="AA183" s="1218" t="s">
        <v>88</v>
      </c>
      <c r="AB183" s="1154"/>
    </row>
    <row r="184" spans="1:69" ht="27" customHeight="1" x14ac:dyDescent="0.2">
      <c r="A184" s="1233"/>
      <c r="B184" s="1147"/>
      <c r="C184" s="1172"/>
      <c r="D184" s="1172"/>
      <c r="E184" s="715"/>
      <c r="F184" s="717"/>
      <c r="G184" s="1245"/>
      <c r="H184" s="715"/>
      <c r="I184" s="715"/>
      <c r="J184" s="1247"/>
      <c r="K184" s="356">
        <v>0.25</v>
      </c>
      <c r="L184" s="63" t="s">
        <v>24</v>
      </c>
      <c r="M184" s="213">
        <v>0.1</v>
      </c>
      <c r="N184" s="213">
        <v>0.3</v>
      </c>
      <c r="O184" s="213">
        <v>0.75</v>
      </c>
      <c r="P184" s="213">
        <v>1</v>
      </c>
      <c r="Q184" s="59">
        <f t="shared" si="21"/>
        <v>2.5000000000000001E-2</v>
      </c>
      <c r="R184" s="59">
        <f t="shared" si="22"/>
        <v>7.4999999999999997E-2</v>
      </c>
      <c r="S184" s="59">
        <f t="shared" si="23"/>
        <v>0.1875</v>
      </c>
      <c r="T184" s="59">
        <f t="shared" si="18"/>
        <v>0.25</v>
      </c>
      <c r="U184" s="61">
        <f t="shared" si="20"/>
        <v>0.25</v>
      </c>
      <c r="V184" s="1228"/>
      <c r="W184" s="1228"/>
      <c r="X184" s="1228"/>
      <c r="Y184" s="1228"/>
      <c r="Z184" s="1154"/>
      <c r="AA184" s="735"/>
      <c r="AB184" s="1154"/>
    </row>
    <row r="185" spans="1:69" ht="37.9" customHeight="1" x14ac:dyDescent="0.2">
      <c r="A185" s="1233"/>
      <c r="B185" s="1147"/>
      <c r="C185" s="1172"/>
      <c r="D185" s="1172"/>
      <c r="E185" s="715"/>
      <c r="F185" s="717"/>
      <c r="G185" s="1245"/>
      <c r="H185" s="715"/>
      <c r="I185" s="715"/>
      <c r="J185" s="1247" t="s">
        <v>1169</v>
      </c>
      <c r="K185" s="353">
        <v>0.5</v>
      </c>
      <c r="L185" s="354" t="s">
        <v>23</v>
      </c>
      <c r="M185" s="355">
        <v>0.1</v>
      </c>
      <c r="N185" s="355">
        <v>0.3</v>
      </c>
      <c r="O185" s="211">
        <v>0.75</v>
      </c>
      <c r="P185" s="212">
        <v>1</v>
      </c>
      <c r="Q185" s="6">
        <f t="shared" si="21"/>
        <v>0.05</v>
      </c>
      <c r="R185" s="6">
        <f t="shared" si="22"/>
        <v>0.15</v>
      </c>
      <c r="S185" s="6">
        <f t="shared" si="23"/>
        <v>0.375</v>
      </c>
      <c r="T185" s="6">
        <f t="shared" si="18"/>
        <v>0.5</v>
      </c>
      <c r="U185" s="54">
        <f t="shared" si="20"/>
        <v>0.5</v>
      </c>
      <c r="V185" s="1228"/>
      <c r="W185" s="1228"/>
      <c r="X185" s="1228"/>
      <c r="Y185" s="1228"/>
      <c r="Z185" s="1154"/>
      <c r="AA185" s="735"/>
      <c r="AB185" s="1154"/>
    </row>
    <row r="186" spans="1:69" ht="33.6" customHeight="1" x14ac:dyDescent="0.2">
      <c r="A186" s="1233"/>
      <c r="B186" s="1147"/>
      <c r="C186" s="1172"/>
      <c r="D186" s="1172"/>
      <c r="E186" s="715"/>
      <c r="F186" s="717"/>
      <c r="G186" s="1245"/>
      <c r="H186" s="715"/>
      <c r="I186" s="715"/>
      <c r="J186" s="1247"/>
      <c r="K186" s="356">
        <v>0.5</v>
      </c>
      <c r="L186" s="63" t="s">
        <v>24</v>
      </c>
      <c r="M186" s="213">
        <v>0.1</v>
      </c>
      <c r="N186" s="213">
        <v>0.2</v>
      </c>
      <c r="O186" s="213">
        <v>0.75</v>
      </c>
      <c r="P186" s="213">
        <v>0.75</v>
      </c>
      <c r="Q186" s="59">
        <f t="shared" si="21"/>
        <v>0.05</v>
      </c>
      <c r="R186" s="59">
        <f t="shared" si="22"/>
        <v>0.1</v>
      </c>
      <c r="S186" s="59">
        <f t="shared" si="23"/>
        <v>0.375</v>
      </c>
      <c r="T186" s="59">
        <f t="shared" si="18"/>
        <v>0.375</v>
      </c>
      <c r="U186" s="61">
        <f t="shared" si="20"/>
        <v>0.375</v>
      </c>
      <c r="V186" s="1228"/>
      <c r="W186" s="1228"/>
      <c r="X186" s="1228"/>
      <c r="Y186" s="1228"/>
      <c r="Z186" s="1154"/>
      <c r="AA186" s="735"/>
      <c r="AB186" s="1154"/>
    </row>
    <row r="187" spans="1:69" ht="28.9" customHeight="1" x14ac:dyDescent="0.2">
      <c r="A187" s="1233"/>
      <c r="B187" s="1147"/>
      <c r="C187" s="1172"/>
      <c r="D187" s="1172"/>
      <c r="E187" s="715"/>
      <c r="F187" s="717"/>
      <c r="G187" s="1245"/>
      <c r="H187" s="715"/>
      <c r="I187" s="715"/>
      <c r="J187" s="1247" t="s">
        <v>1170</v>
      </c>
      <c r="K187" s="353">
        <v>0.25</v>
      </c>
      <c r="L187" s="354" t="s">
        <v>23</v>
      </c>
      <c r="M187" s="355">
        <v>0</v>
      </c>
      <c r="N187" s="355">
        <v>0.3</v>
      </c>
      <c r="O187" s="211">
        <v>0.6</v>
      </c>
      <c r="P187" s="212">
        <v>1</v>
      </c>
      <c r="Q187" s="6">
        <f t="shared" si="21"/>
        <v>0</v>
      </c>
      <c r="R187" s="6">
        <f t="shared" si="22"/>
        <v>7.4999999999999997E-2</v>
      </c>
      <c r="S187" s="6">
        <f t="shared" si="23"/>
        <v>0.15</v>
      </c>
      <c r="T187" s="6">
        <f t="shared" si="18"/>
        <v>0.25</v>
      </c>
      <c r="U187" s="54">
        <f t="shared" si="20"/>
        <v>0.25</v>
      </c>
      <c r="V187" s="1228"/>
      <c r="W187" s="1228"/>
      <c r="X187" s="1228"/>
      <c r="Y187" s="1228"/>
      <c r="Z187" s="1154"/>
      <c r="AA187" s="735"/>
      <c r="AB187" s="1154"/>
    </row>
    <row r="188" spans="1:69" ht="30.6" customHeight="1" thickBot="1" x14ac:dyDescent="0.25">
      <c r="A188" s="1234"/>
      <c r="B188" s="1148"/>
      <c r="C188" s="1173"/>
      <c r="D188" s="1173"/>
      <c r="E188" s="715"/>
      <c r="F188" s="718"/>
      <c r="G188" s="1236"/>
      <c r="H188" s="715"/>
      <c r="I188" s="715"/>
      <c r="J188" s="1247"/>
      <c r="K188" s="356">
        <v>0.25</v>
      </c>
      <c r="L188" s="63" t="s">
        <v>24</v>
      </c>
      <c r="M188" s="213">
        <v>0.1</v>
      </c>
      <c r="N188" s="213">
        <v>0.3</v>
      </c>
      <c r="O188" s="213">
        <v>0.6</v>
      </c>
      <c r="P188" s="213">
        <v>0.95</v>
      </c>
      <c r="Q188" s="59">
        <f t="shared" si="21"/>
        <v>2.5000000000000001E-2</v>
      </c>
      <c r="R188" s="59">
        <f t="shared" si="22"/>
        <v>7.4999999999999997E-2</v>
      </c>
      <c r="S188" s="59">
        <f t="shared" si="23"/>
        <v>0.15</v>
      </c>
      <c r="T188" s="59">
        <f t="shared" si="18"/>
        <v>0.23749999999999999</v>
      </c>
      <c r="U188" s="61">
        <f t="shared" si="20"/>
        <v>0.23749999999999999</v>
      </c>
      <c r="V188" s="1228"/>
      <c r="W188" s="1228"/>
      <c r="X188" s="1228"/>
      <c r="Y188" s="1228"/>
      <c r="Z188" s="1155"/>
      <c r="AA188" s="701"/>
      <c r="AB188" s="1155"/>
    </row>
    <row r="189" spans="1:69" s="191" customFormat="1" x14ac:dyDescent="0.25">
      <c r="A189" s="369"/>
      <c r="B189" s="2"/>
      <c r="C189" s="2"/>
      <c r="D189" s="2"/>
      <c r="E189" s="370"/>
      <c r="F189" s="390"/>
      <c r="G189" s="3"/>
      <c r="H189" s="3"/>
      <c r="I189" s="371"/>
      <c r="J189" s="5"/>
      <c r="K189" s="3"/>
      <c r="L189" s="3"/>
      <c r="M189" s="2"/>
      <c r="N189" s="2"/>
      <c r="O189" s="2"/>
      <c r="P189" s="2"/>
      <c r="Q189" s="372">
        <f>+((SUMIF($L$3:$L$188,"P",Q$3:Q$188)))/32</f>
        <v>0.19679687499999998</v>
      </c>
      <c r="R189" s="373">
        <f>+((SUMIF($L$3:$L$188,"P",R$3:R$188)))/32</f>
        <v>0.51367187499999989</v>
      </c>
      <c r="S189" s="373">
        <f>+((SUMIF($L$3:$L$188,"P",S$3:S$188)))/32</f>
        <v>0.76757812500000011</v>
      </c>
      <c r="T189" s="373">
        <f>+((SUMIF($L$3:$L$188,"P",T$3:T$188)))/32</f>
        <v>0.99999999999999978</v>
      </c>
      <c r="U189" s="374">
        <f>+((SUMIF($L$3:$L$188,"P",U$3:U$188)))/32</f>
        <v>0.99999999999999978</v>
      </c>
      <c r="V189" s="375"/>
      <c r="W189" s="8"/>
      <c r="X189" s="8"/>
      <c r="Y189" s="8"/>
      <c r="AA189" s="376"/>
      <c r="AC189" s="13"/>
      <c r="AD189" s="13"/>
      <c r="AE189" s="13"/>
      <c r="AF189" s="13"/>
      <c r="AG189" s="13"/>
      <c r="AH189" s="13"/>
      <c r="AI189" s="13"/>
      <c r="AJ189" s="13"/>
      <c r="AK189" s="13"/>
      <c r="AL189" s="13"/>
      <c r="AM189" s="13"/>
      <c r="AN189" s="13"/>
      <c r="AO189" s="13"/>
      <c r="AP189" s="13"/>
      <c r="AQ189" s="13"/>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s="191" customFormat="1" ht="16.5" thickBot="1" x14ac:dyDescent="0.3">
      <c r="A190" s="369"/>
      <c r="B190" s="2"/>
      <c r="C190" s="2"/>
      <c r="D190" s="2"/>
      <c r="E190" s="370"/>
      <c r="F190" s="390"/>
      <c r="G190" s="3"/>
      <c r="H190" s="3"/>
      <c r="I190" s="371"/>
      <c r="J190" s="5"/>
      <c r="K190" s="3"/>
      <c r="L190" s="3"/>
      <c r="M190" s="2"/>
      <c r="N190" s="2"/>
      <c r="O190" s="2"/>
      <c r="P190" s="2"/>
      <c r="Q190" s="377">
        <f>+((SUMIF($L$3:$L$188,"e",Q$3:Q$188)))/32</f>
        <v>0.17624189454667508</v>
      </c>
      <c r="R190" s="378">
        <f>+((SUMIF($L$3:$L$188,"e",R$3:R$188)))/32</f>
        <v>0.42992812499999994</v>
      </c>
      <c r="S190" s="378">
        <f>+((SUMIF($L$3:$L$188,"e",S$3:S$188)))/32</f>
        <v>0.69363946629213469</v>
      </c>
      <c r="T190" s="378">
        <f>+((SUMIF($L$3:$L$188,"e",T$3:T$188)))/32</f>
        <v>0.90788986068111432</v>
      </c>
      <c r="U190" s="379">
        <f>+((SUMIF($L$3:$L$188,"e",U$3:U$188)))/32</f>
        <v>0.90788986068111432</v>
      </c>
      <c r="V190" s="8"/>
      <c r="W190" s="8"/>
      <c r="X190" s="8"/>
      <c r="Y190" s="8"/>
      <c r="AA190" s="376"/>
      <c r="AC190" s="13"/>
      <c r="AD190" s="13"/>
      <c r="AE190" s="13"/>
      <c r="AF190" s="13"/>
      <c r="AG190" s="13"/>
      <c r="AH190" s="13"/>
      <c r="AI190" s="13"/>
      <c r="AJ190" s="13"/>
      <c r="AK190" s="13"/>
      <c r="AL190" s="13"/>
      <c r="AM190" s="13"/>
      <c r="AN190" s="13"/>
      <c r="AO190" s="13"/>
      <c r="AP190" s="13"/>
      <c r="AQ190" s="13"/>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row>
    <row r="191" spans="1:69" s="191" customFormat="1" ht="16.5" thickBot="1" x14ac:dyDescent="0.3">
      <c r="A191" s="369"/>
      <c r="B191" s="2"/>
      <c r="C191" s="2"/>
      <c r="D191" s="2"/>
      <c r="E191" s="370"/>
      <c r="F191" s="370"/>
      <c r="G191" s="3"/>
      <c r="H191" s="3"/>
      <c r="I191" s="371"/>
      <c r="J191" s="5"/>
      <c r="K191" s="3"/>
      <c r="L191" s="3"/>
      <c r="M191" s="2"/>
      <c r="N191" s="2"/>
      <c r="O191" s="2"/>
      <c r="P191" s="2"/>
      <c r="Q191" s="1248"/>
      <c r="R191" s="1248"/>
      <c r="S191" s="1248"/>
      <c r="T191" s="1248"/>
      <c r="U191" s="1248"/>
      <c r="V191" s="8"/>
      <c r="W191" s="8"/>
      <c r="X191" s="8"/>
      <c r="Y191" s="8"/>
      <c r="AA191" s="376"/>
      <c r="AC191" s="13"/>
      <c r="AD191" s="13"/>
      <c r="AE191" s="13"/>
      <c r="AF191" s="13"/>
      <c r="AG191" s="13"/>
      <c r="AH191" s="13"/>
      <c r="AI191" s="13"/>
      <c r="AJ191" s="13"/>
      <c r="AK191" s="13"/>
      <c r="AL191" s="13"/>
      <c r="AM191" s="13"/>
      <c r="AN191" s="13"/>
      <c r="AO191" s="13"/>
      <c r="AP191" s="13"/>
      <c r="AQ191" s="13"/>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191" customFormat="1" ht="16.5" thickBot="1" x14ac:dyDescent="0.3">
      <c r="A192" s="369"/>
      <c r="B192" s="2"/>
      <c r="C192" s="2"/>
      <c r="D192" s="2"/>
      <c r="E192" s="370"/>
      <c r="F192" s="370"/>
      <c r="G192" s="3"/>
      <c r="H192" s="3"/>
      <c r="I192" s="371"/>
      <c r="J192" s="5"/>
      <c r="K192" s="3"/>
      <c r="L192" s="3"/>
      <c r="M192" s="2"/>
      <c r="N192" s="2"/>
      <c r="O192" s="2"/>
      <c r="P192" s="2"/>
      <c r="Q192" s="526" t="s">
        <v>280</v>
      </c>
      <c r="R192" s="527"/>
      <c r="S192" s="527"/>
      <c r="T192" s="527"/>
      <c r="U192" s="528"/>
      <c r="V192" s="8"/>
      <c r="W192" s="8"/>
      <c r="X192" s="8"/>
      <c r="Y192" s="8"/>
      <c r="AA192" s="376"/>
      <c r="AC192" s="13"/>
      <c r="AD192" s="13"/>
      <c r="AE192" s="13"/>
      <c r="AF192" s="13"/>
      <c r="AG192" s="13"/>
      <c r="AH192" s="13"/>
      <c r="AI192" s="13"/>
      <c r="AJ192" s="13"/>
      <c r="AK192" s="13"/>
      <c r="AL192" s="13"/>
      <c r="AM192" s="13"/>
      <c r="AN192" s="13"/>
      <c r="AO192" s="13"/>
      <c r="AP192" s="13"/>
      <c r="AQ192" s="13"/>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191" customFormat="1" ht="16.5" thickBot="1" x14ac:dyDescent="0.3">
      <c r="A193" s="369"/>
      <c r="B193" s="2"/>
      <c r="C193" s="2"/>
      <c r="D193" s="2"/>
      <c r="E193" s="370"/>
      <c r="F193" s="370"/>
      <c r="G193" s="3"/>
      <c r="H193" s="3"/>
      <c r="I193" s="371"/>
      <c r="J193" s="380"/>
      <c r="K193" s="371"/>
      <c r="L193" s="371"/>
      <c r="M193" s="371"/>
      <c r="N193" s="2"/>
      <c r="O193" s="2"/>
      <c r="P193" s="2"/>
      <c r="Q193" s="188">
        <f>+Q190/Q189</f>
        <v>0.89555230257937324</v>
      </c>
      <c r="R193" s="188">
        <f>+R190/R189</f>
        <v>0.83697034220532329</v>
      </c>
      <c r="S193" s="188">
        <f>+S190/S189</f>
        <v>0.90367279069102524</v>
      </c>
      <c r="T193" s="188">
        <f>+T190/T189</f>
        <v>0.90788986068111455</v>
      </c>
      <c r="U193" s="188">
        <f>+U190/U189</f>
        <v>0.90788986068111455</v>
      </c>
      <c r="V193" s="8"/>
      <c r="W193" s="8"/>
      <c r="X193" s="8"/>
      <c r="Y193" s="8"/>
      <c r="AA193" s="376"/>
      <c r="AC193" s="13"/>
      <c r="AD193" s="13"/>
      <c r="AE193" s="13"/>
      <c r="AF193" s="13"/>
      <c r="AG193" s="13"/>
      <c r="AH193" s="13"/>
      <c r="AI193" s="13"/>
      <c r="AJ193" s="13"/>
      <c r="AK193" s="13"/>
      <c r="AL193" s="13"/>
      <c r="AM193" s="13"/>
      <c r="AN193" s="13"/>
      <c r="AO193" s="13"/>
      <c r="AP193" s="13"/>
      <c r="AQ193" s="13"/>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191" customFormat="1" ht="26.25" thickBot="1" x14ac:dyDescent="0.3">
      <c r="A194" s="369"/>
      <c r="B194" s="2"/>
      <c r="C194" s="2"/>
      <c r="D194" s="2"/>
      <c r="E194" s="370"/>
      <c r="F194" s="370"/>
      <c r="G194" s="3"/>
      <c r="H194" s="3"/>
      <c r="I194" s="371"/>
      <c r="J194" s="380"/>
      <c r="K194" s="371"/>
      <c r="L194" s="371"/>
      <c r="M194" s="371"/>
      <c r="N194" s="2"/>
      <c r="O194" s="2"/>
      <c r="P194" s="2"/>
      <c r="Q194" s="125" t="str">
        <f>+IF(Q193&gt;0.95,"BIEN",IF(Q193&gt;=0.85,"ACEPTABLE",IF(Q193&lt;0.85,"PARA MEJORAR")))</f>
        <v>ACEPTABLE</v>
      </c>
      <c r="R194" s="125" t="str">
        <f>+IF(R193&gt;0.95,"BIEN",IF(R193&gt;=0.85,"ACEPTABLE",IF(R193&lt;0.85,"PARA MEJORAR")))</f>
        <v>PARA MEJORAR</v>
      </c>
      <c r="S194" s="125" t="str">
        <f>+IF(S193&gt;0.95,"BIEN",IF(S193&gt;=0.85,"ACEPTABLE",IF(S193&lt;0.85,"PARA MEJORAR")))</f>
        <v>ACEPTABLE</v>
      </c>
      <c r="T194" s="126" t="str">
        <f>+IF(T193&gt;0.95,"BIEN",IF(T193&gt;=0.85,"ACEPTABLE",IF(T193&lt;0.85,"PARA MEJORAR")))</f>
        <v>ACEPTABLE</v>
      </c>
      <c r="U194" s="127" t="str">
        <f>+IF(U193&gt;0.95,"BIEN",IF(U193&gt;=0.85,"ACEPTABLE",IF(U193&lt;0.85,"PARA MEJORAR")))</f>
        <v>ACEPTABLE</v>
      </c>
      <c r="V194" s="8"/>
      <c r="W194" s="8"/>
      <c r="X194" s="8"/>
      <c r="Y194" s="8"/>
      <c r="AA194" s="376"/>
      <c r="AC194" s="13"/>
      <c r="AD194" s="13"/>
      <c r="AE194" s="13"/>
      <c r="AF194" s="13"/>
      <c r="AG194" s="13"/>
      <c r="AH194" s="13"/>
      <c r="AI194" s="13"/>
      <c r="AJ194" s="13"/>
      <c r="AK194" s="13"/>
      <c r="AL194" s="13"/>
      <c r="AM194" s="13"/>
      <c r="AN194" s="13"/>
      <c r="AO194" s="13"/>
      <c r="AP194" s="13"/>
      <c r="AQ194" s="13"/>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191" customFormat="1" x14ac:dyDescent="0.25">
      <c r="A195" s="369"/>
      <c r="B195" s="2"/>
      <c r="C195" s="2"/>
      <c r="D195" s="2"/>
      <c r="E195" s="370"/>
      <c r="F195" s="370"/>
      <c r="G195" s="3"/>
      <c r="H195" s="3"/>
      <c r="I195" s="371"/>
      <c r="J195" s="380"/>
      <c r="K195" s="371"/>
      <c r="L195" s="371"/>
      <c r="M195" s="371"/>
      <c r="N195" s="2"/>
      <c r="O195" s="2"/>
      <c r="P195" s="2"/>
      <c r="Q195" s="8"/>
      <c r="R195" s="8"/>
      <c r="S195" s="8"/>
      <c r="T195" s="8"/>
      <c r="U195" s="8"/>
      <c r="V195" s="8"/>
      <c r="W195" s="8"/>
      <c r="X195" s="8"/>
      <c r="Y195" s="8"/>
      <c r="AA195" s="376"/>
      <c r="AC195" s="13"/>
      <c r="AD195" s="13"/>
      <c r="AE195" s="13"/>
      <c r="AF195" s="13"/>
      <c r="AG195" s="13"/>
      <c r="AH195" s="13"/>
      <c r="AI195" s="13"/>
      <c r="AJ195" s="13"/>
      <c r="AK195" s="13"/>
      <c r="AL195" s="13"/>
      <c r="AM195" s="13"/>
      <c r="AN195" s="13"/>
      <c r="AO195" s="13"/>
      <c r="AP195" s="13"/>
      <c r="AQ195" s="13"/>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191" customFormat="1" ht="11.25" customHeight="1" x14ac:dyDescent="0.25">
      <c r="A196" s="369"/>
      <c r="B196" s="2"/>
      <c r="C196" s="2"/>
      <c r="D196" s="2"/>
      <c r="E196" s="370"/>
      <c r="F196" s="370"/>
      <c r="G196" s="3"/>
      <c r="H196" s="3"/>
      <c r="I196" s="371"/>
      <c r="J196" s="380"/>
      <c r="K196" s="371"/>
      <c r="L196" s="371"/>
      <c r="M196" s="371"/>
      <c r="N196" s="2"/>
      <c r="O196" s="2"/>
      <c r="P196" s="2"/>
      <c r="Q196" s="8"/>
      <c r="R196" s="8"/>
      <c r="S196" s="8"/>
      <c r="T196" s="8"/>
      <c r="U196" s="8"/>
      <c r="V196" s="8"/>
      <c r="W196" s="8"/>
      <c r="X196" s="8"/>
      <c r="Y196" s="8"/>
      <c r="AA196" s="376"/>
      <c r="AC196" s="13"/>
      <c r="AD196" s="13"/>
      <c r="AE196" s="13"/>
      <c r="AF196" s="13"/>
      <c r="AG196" s="13"/>
      <c r="AH196" s="13"/>
      <c r="AI196" s="13"/>
      <c r="AJ196" s="13"/>
      <c r="AK196" s="13"/>
      <c r="AL196" s="13"/>
      <c r="AM196" s="13"/>
      <c r="AN196" s="13"/>
      <c r="AO196" s="13"/>
      <c r="AP196" s="13"/>
      <c r="AQ196" s="13"/>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191" customFormat="1" ht="11.25" customHeight="1" x14ac:dyDescent="0.25">
      <c r="A197" s="369"/>
      <c r="B197" s="2"/>
      <c r="C197" s="2"/>
      <c r="D197" s="2"/>
      <c r="E197" s="370"/>
      <c r="F197" s="370"/>
      <c r="G197" s="3"/>
      <c r="H197" s="3"/>
      <c r="I197" s="371"/>
      <c r="J197" s="380"/>
      <c r="K197" s="371"/>
      <c r="L197" s="371"/>
      <c r="M197" s="371"/>
      <c r="N197" s="2"/>
      <c r="O197" s="2"/>
      <c r="P197" s="2"/>
      <c r="Q197" s="8"/>
      <c r="R197" s="8"/>
      <c r="S197" s="8"/>
      <c r="T197" s="8"/>
      <c r="U197" s="8"/>
      <c r="V197" s="8"/>
      <c r="W197" s="8"/>
      <c r="X197" s="8"/>
      <c r="Y197" s="8"/>
      <c r="AA197" s="376"/>
      <c r="AC197" s="13"/>
      <c r="AD197" s="13"/>
      <c r="AE197" s="13"/>
      <c r="AF197" s="13"/>
      <c r="AG197" s="13"/>
      <c r="AH197" s="13"/>
      <c r="AI197" s="13"/>
      <c r="AJ197" s="13"/>
      <c r="AK197" s="13"/>
      <c r="AL197" s="13"/>
      <c r="AM197" s="13"/>
      <c r="AN197" s="13"/>
      <c r="AO197" s="13"/>
      <c r="AP197" s="13"/>
      <c r="AQ197" s="13"/>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191" customFormat="1" x14ac:dyDescent="0.25">
      <c r="A198" s="369"/>
      <c r="B198" s="2"/>
      <c r="C198" s="2"/>
      <c r="D198" s="2"/>
      <c r="E198" s="370"/>
      <c r="F198" s="370"/>
      <c r="G198" s="3"/>
      <c r="H198" s="3"/>
      <c r="I198" s="371"/>
      <c r="J198" s="380"/>
      <c r="K198" s="371"/>
      <c r="L198" s="371"/>
      <c r="M198" s="371"/>
      <c r="N198" s="2"/>
      <c r="O198" s="2"/>
      <c r="P198" s="2"/>
      <c r="Q198" s="8"/>
      <c r="R198" s="8"/>
      <c r="S198" s="8"/>
      <c r="T198" s="8"/>
      <c r="U198" s="8"/>
      <c r="V198" s="8"/>
      <c r="W198" s="8"/>
      <c r="X198" s="8"/>
      <c r="Y198" s="8"/>
      <c r="AA198" s="376"/>
      <c r="AC198" s="13"/>
      <c r="AD198" s="13"/>
      <c r="AE198" s="13"/>
      <c r="AF198" s="13"/>
      <c r="AG198" s="13"/>
      <c r="AH198" s="13"/>
      <c r="AI198" s="13"/>
      <c r="AJ198" s="13"/>
      <c r="AK198" s="13"/>
      <c r="AL198" s="13"/>
      <c r="AM198" s="13"/>
      <c r="AN198" s="13"/>
      <c r="AO198" s="13"/>
      <c r="AP198" s="13"/>
      <c r="AQ198" s="13"/>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191" customFormat="1" x14ac:dyDescent="0.25">
      <c r="A199" s="369"/>
      <c r="B199" s="2"/>
      <c r="C199" s="2"/>
      <c r="D199" s="2"/>
      <c r="E199" s="370"/>
      <c r="F199" s="370"/>
      <c r="G199" s="3"/>
      <c r="H199" s="381"/>
      <c r="I199" s="371"/>
      <c r="J199" s="380"/>
      <c r="K199" s="371"/>
      <c r="L199" s="371"/>
      <c r="M199" s="371"/>
      <c r="N199" s="2"/>
      <c r="O199" s="2"/>
      <c r="P199" s="2"/>
      <c r="Q199" s="8"/>
      <c r="R199" s="8"/>
      <c r="S199" s="8"/>
      <c r="T199" s="8"/>
      <c r="U199" s="8"/>
      <c r="V199" s="8"/>
      <c r="W199" s="8"/>
      <c r="X199" s="8"/>
      <c r="Y199" s="8"/>
      <c r="AA199" s="376"/>
      <c r="AC199" s="13"/>
      <c r="AD199" s="13"/>
      <c r="AE199" s="13"/>
      <c r="AF199" s="13"/>
      <c r="AG199" s="13"/>
      <c r="AH199" s="13"/>
      <c r="AI199" s="13"/>
      <c r="AJ199" s="13"/>
      <c r="AK199" s="13"/>
      <c r="AL199" s="13"/>
      <c r="AM199" s="13"/>
      <c r="AN199" s="13"/>
      <c r="AO199" s="13"/>
      <c r="AP199" s="13"/>
      <c r="AQ199" s="13"/>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191" customFormat="1" ht="11.25" customHeight="1" x14ac:dyDescent="0.25">
      <c r="A200" s="369"/>
      <c r="B200" s="2"/>
      <c r="C200" s="2"/>
      <c r="D200" s="2"/>
      <c r="E200" s="370"/>
      <c r="F200" s="370"/>
      <c r="G200" s="3"/>
      <c r="H200" s="3"/>
      <c r="I200" s="371"/>
      <c r="J200" s="380"/>
      <c r="K200" s="371"/>
      <c r="L200" s="371"/>
      <c r="M200" s="371"/>
      <c r="N200" s="2"/>
      <c r="O200" s="2"/>
      <c r="P200" s="2"/>
      <c r="Q200" s="8"/>
      <c r="R200" s="8"/>
      <c r="S200" s="8"/>
      <c r="T200" s="8"/>
      <c r="U200" s="8"/>
      <c r="V200" s="8"/>
      <c r="W200" s="8"/>
      <c r="X200" s="8"/>
      <c r="Y200" s="8"/>
      <c r="AA200" s="376"/>
      <c r="AC200" s="13"/>
      <c r="AD200" s="13"/>
      <c r="AE200" s="13"/>
      <c r="AF200" s="13"/>
      <c r="AG200" s="13"/>
      <c r="AH200" s="13"/>
      <c r="AI200" s="13"/>
      <c r="AJ200" s="13"/>
      <c r="AK200" s="13"/>
      <c r="AL200" s="13"/>
      <c r="AM200" s="13"/>
      <c r="AN200" s="13"/>
      <c r="AO200" s="13"/>
      <c r="AP200" s="13"/>
      <c r="AQ200" s="13"/>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191" customFormat="1" ht="11.25" customHeight="1" x14ac:dyDescent="0.25">
      <c r="A201" s="369"/>
      <c r="B201" s="2"/>
      <c r="C201" s="2"/>
      <c r="D201" s="2"/>
      <c r="E201" s="370"/>
      <c r="F201" s="370"/>
      <c r="G201" s="3"/>
      <c r="H201" s="3"/>
      <c r="I201" s="371"/>
      <c r="J201" s="380"/>
      <c r="K201" s="371"/>
      <c r="L201" s="371"/>
      <c r="M201" s="371"/>
      <c r="N201" s="2"/>
      <c r="O201" s="2"/>
      <c r="P201" s="2"/>
      <c r="Q201" s="8"/>
      <c r="R201" s="8"/>
      <c r="S201" s="8"/>
      <c r="T201" s="8"/>
      <c r="U201" s="8"/>
      <c r="V201" s="8"/>
      <c r="W201" s="8"/>
      <c r="X201" s="8"/>
      <c r="Y201" s="8"/>
      <c r="AA201" s="376"/>
      <c r="AC201" s="13"/>
      <c r="AD201" s="13"/>
      <c r="AE201" s="13"/>
      <c r="AF201" s="13"/>
      <c r="AG201" s="13"/>
      <c r="AH201" s="13"/>
      <c r="AI201" s="13"/>
      <c r="AJ201" s="13"/>
      <c r="AK201" s="13"/>
      <c r="AL201" s="13"/>
      <c r="AM201" s="13"/>
      <c r="AN201" s="13"/>
      <c r="AO201" s="13"/>
      <c r="AP201" s="13"/>
      <c r="AQ201" s="13"/>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191" customFormat="1" ht="11.25" customHeight="1" x14ac:dyDescent="0.25">
      <c r="A202" s="382"/>
      <c r="B202" s="8"/>
      <c r="C202" s="8"/>
      <c r="D202" s="8"/>
      <c r="E202" s="383"/>
      <c r="F202" s="383"/>
      <c r="G202" s="9"/>
      <c r="H202" s="9"/>
      <c r="I202" s="384"/>
      <c r="J202" s="380"/>
      <c r="K202" s="371"/>
      <c r="L202" s="371"/>
      <c r="M202" s="371"/>
      <c r="N202" s="8"/>
      <c r="O202" s="8"/>
      <c r="P202" s="8"/>
      <c r="Q202" s="8"/>
      <c r="R202" s="8"/>
      <c r="S202" s="8"/>
      <c r="T202" s="8"/>
      <c r="U202" s="8"/>
      <c r="V202" s="8"/>
      <c r="W202" s="8"/>
      <c r="X202" s="8"/>
      <c r="Y202" s="8"/>
      <c r="AA202" s="376"/>
      <c r="AC202" s="13"/>
      <c r="AD202" s="13"/>
      <c r="AE202" s="13"/>
      <c r="AF202" s="13"/>
      <c r="AG202" s="13"/>
      <c r="AH202" s="13"/>
      <c r="AI202" s="13"/>
      <c r="AJ202" s="13"/>
      <c r="AK202" s="13"/>
      <c r="AL202" s="13"/>
      <c r="AM202" s="13"/>
      <c r="AN202" s="13"/>
      <c r="AO202" s="13"/>
      <c r="AP202" s="13"/>
      <c r="AQ202" s="13"/>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191" customFormat="1" ht="11.25" customHeight="1" x14ac:dyDescent="0.25">
      <c r="A203" s="382"/>
      <c r="B203" s="8"/>
      <c r="C203" s="8"/>
      <c r="D203" s="8"/>
      <c r="E203" s="383"/>
      <c r="F203" s="383"/>
      <c r="G203" s="9"/>
      <c r="H203" s="9"/>
      <c r="I203" s="384"/>
      <c r="J203" s="380"/>
      <c r="K203" s="371"/>
      <c r="L203" s="371"/>
      <c r="M203" s="371"/>
      <c r="N203" s="8"/>
      <c r="O203" s="8"/>
      <c r="P203" s="8"/>
      <c r="Q203" s="8"/>
      <c r="R203" s="8"/>
      <c r="S203" s="8"/>
      <c r="T203" s="8"/>
      <c r="U203" s="8"/>
      <c r="V203" s="8"/>
      <c r="W203" s="8"/>
      <c r="X203" s="8"/>
      <c r="Y203" s="8"/>
      <c r="AA203" s="376"/>
      <c r="AC203" s="13"/>
      <c r="AD203" s="13"/>
      <c r="AE203" s="13"/>
      <c r="AF203" s="13"/>
      <c r="AG203" s="13"/>
      <c r="AH203" s="13"/>
      <c r="AI203" s="13"/>
      <c r="AJ203" s="13"/>
      <c r="AK203" s="13"/>
      <c r="AL203" s="13"/>
      <c r="AM203" s="13"/>
      <c r="AN203" s="13"/>
      <c r="AO203" s="13"/>
      <c r="AP203" s="13"/>
      <c r="AQ203" s="13"/>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8" customFormat="1" x14ac:dyDescent="0.25">
      <c r="A204" s="382"/>
      <c r="E204" s="383"/>
      <c r="F204" s="383"/>
      <c r="G204" s="9"/>
      <c r="H204" s="9"/>
      <c r="I204" s="384"/>
      <c r="J204" s="380"/>
      <c r="K204" s="371"/>
      <c r="L204" s="371"/>
      <c r="M204" s="371"/>
      <c r="Z204" s="191"/>
      <c r="AA204" s="376"/>
      <c r="AB204" s="191"/>
      <c r="AC204" s="13"/>
      <c r="AD204" s="13"/>
      <c r="AE204" s="13"/>
      <c r="AF204" s="13"/>
      <c r="AG204" s="13"/>
      <c r="AH204" s="13"/>
      <c r="AI204" s="13"/>
      <c r="AJ204" s="13"/>
      <c r="AK204" s="13"/>
      <c r="AL204" s="13"/>
      <c r="AM204" s="13"/>
      <c r="AN204" s="13"/>
      <c r="AO204" s="13"/>
      <c r="AP204" s="13"/>
      <c r="AQ204" s="13"/>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s="8" customFormat="1" x14ac:dyDescent="0.25">
      <c r="A205" s="382"/>
      <c r="E205" s="383"/>
      <c r="F205" s="383"/>
      <c r="G205" s="9"/>
      <c r="H205" s="9"/>
      <c r="I205" s="384"/>
      <c r="J205" s="380"/>
      <c r="K205" s="371"/>
      <c r="L205" s="371"/>
      <c r="M205" s="371"/>
      <c r="Z205" s="191"/>
      <c r="AA205" s="376"/>
      <c r="AB205" s="191"/>
      <c r="AC205" s="13"/>
      <c r="AD205" s="13"/>
      <c r="AE205" s="13"/>
      <c r="AF205" s="13"/>
      <c r="AG205" s="13"/>
      <c r="AH205" s="13"/>
      <c r="AI205" s="13"/>
      <c r="AJ205" s="13"/>
      <c r="AK205" s="13"/>
      <c r="AL205" s="13"/>
      <c r="AM205" s="13"/>
      <c r="AN205" s="13"/>
      <c r="AO205" s="13"/>
      <c r="AP205" s="13"/>
      <c r="AQ205" s="13"/>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row>
  </sheetData>
  <autoFilter ref="Z2:AB188" xr:uid="{D1F554EB-057C-40D9-9120-826BA19AB670}"/>
  <mergeCells count="476">
    <mergeCell ref="Z183:Z188"/>
    <mergeCell ref="AA183:AA188"/>
    <mergeCell ref="J185:J186"/>
    <mergeCell ref="J187:J188"/>
    <mergeCell ref="Q191:U191"/>
    <mergeCell ref="Q192:U192"/>
    <mergeCell ref="I183:I188"/>
    <mergeCell ref="J183:J184"/>
    <mergeCell ref="V183:V188"/>
    <mergeCell ref="W183:W188"/>
    <mergeCell ref="X183:X188"/>
    <mergeCell ref="Y183:Y188"/>
    <mergeCell ref="Z177:Z182"/>
    <mergeCell ref="AA177:AA182"/>
    <mergeCell ref="G179:G180"/>
    <mergeCell ref="H179:H180"/>
    <mergeCell ref="J179:J180"/>
    <mergeCell ref="G181:G182"/>
    <mergeCell ref="H181:H182"/>
    <mergeCell ref="J181:J182"/>
    <mergeCell ref="I177:I182"/>
    <mergeCell ref="J177:J178"/>
    <mergeCell ref="V177:V182"/>
    <mergeCell ref="W177:W182"/>
    <mergeCell ref="X177:X182"/>
    <mergeCell ref="Y177:Y182"/>
    <mergeCell ref="C177:C188"/>
    <mergeCell ref="D177:D188"/>
    <mergeCell ref="E177:E182"/>
    <mergeCell ref="F177:F182"/>
    <mergeCell ref="G177:G178"/>
    <mergeCell ref="H177:H178"/>
    <mergeCell ref="E183:E188"/>
    <mergeCell ref="F183:F188"/>
    <mergeCell ref="G183:G188"/>
    <mergeCell ref="H183:H188"/>
    <mergeCell ref="Y167:Y170"/>
    <mergeCell ref="Z167:Z176"/>
    <mergeCell ref="V173:V176"/>
    <mergeCell ref="W173:W176"/>
    <mergeCell ref="X173:X176"/>
    <mergeCell ref="Y173:Y176"/>
    <mergeCell ref="G175:G176"/>
    <mergeCell ref="J175:J176"/>
    <mergeCell ref="E173:E176"/>
    <mergeCell ref="F173:F176"/>
    <mergeCell ref="G173:G174"/>
    <mergeCell ref="H173:H176"/>
    <mergeCell ref="I173:I176"/>
    <mergeCell ref="J173:J174"/>
    <mergeCell ref="V167:V170"/>
    <mergeCell ref="W167:W170"/>
    <mergeCell ref="E171:E172"/>
    <mergeCell ref="F171:F172"/>
    <mergeCell ref="G171:G172"/>
    <mergeCell ref="H171:H172"/>
    <mergeCell ref="I171:I172"/>
    <mergeCell ref="J171:J172"/>
    <mergeCell ref="X167:X170"/>
    <mergeCell ref="Z165:Z166"/>
    <mergeCell ref="AA165:AA166"/>
    <mergeCell ref="A167:A188"/>
    <mergeCell ref="C167:C176"/>
    <mergeCell ref="D167:D176"/>
    <mergeCell ref="E167:E170"/>
    <mergeCell ref="F167:F170"/>
    <mergeCell ref="D159:D166"/>
    <mergeCell ref="A153:A166"/>
    <mergeCell ref="C153:C166"/>
    <mergeCell ref="D153:D158"/>
    <mergeCell ref="E153:E158"/>
    <mergeCell ref="F153:F158"/>
    <mergeCell ref="AA167:AA176"/>
    <mergeCell ref="G169:G170"/>
    <mergeCell ref="J169:J170"/>
    <mergeCell ref="V171:V172"/>
    <mergeCell ref="W171:W172"/>
    <mergeCell ref="X171:X172"/>
    <mergeCell ref="Y171:Y172"/>
    <mergeCell ref="G167:G168"/>
    <mergeCell ref="H167:H170"/>
    <mergeCell ref="I167:I170"/>
    <mergeCell ref="J167:J168"/>
    <mergeCell ref="V159:V164"/>
    <mergeCell ref="W159:W164"/>
    <mergeCell ref="X159:X164"/>
    <mergeCell ref="Y159:Y164"/>
    <mergeCell ref="J161:J162"/>
    <mergeCell ref="J163:J164"/>
    <mergeCell ref="E165:E166"/>
    <mergeCell ref="F165:F166"/>
    <mergeCell ref="G165:G166"/>
    <mergeCell ref="H165:H166"/>
    <mergeCell ref="I165:I166"/>
    <mergeCell ref="J165:J166"/>
    <mergeCell ref="V165:V166"/>
    <mergeCell ref="E159:E164"/>
    <mergeCell ref="F159:F164"/>
    <mergeCell ref="G159:G164"/>
    <mergeCell ref="H159:H164"/>
    <mergeCell ref="I159:I164"/>
    <mergeCell ref="W165:W166"/>
    <mergeCell ref="X165:X166"/>
    <mergeCell ref="Y165:Y166"/>
    <mergeCell ref="G153:G158"/>
    <mergeCell ref="H153:H158"/>
    <mergeCell ref="I153:I158"/>
    <mergeCell ref="J153:J154"/>
    <mergeCell ref="V153:V158"/>
    <mergeCell ref="W153:W158"/>
    <mergeCell ref="Y147:Y152"/>
    <mergeCell ref="Z147:Z152"/>
    <mergeCell ref="AA147:AA152"/>
    <mergeCell ref="J149:J150"/>
    <mergeCell ref="J151:J152"/>
    <mergeCell ref="H147:H152"/>
    <mergeCell ref="I147:I152"/>
    <mergeCell ref="J147:J148"/>
    <mergeCell ref="V147:V152"/>
    <mergeCell ref="W147:W152"/>
    <mergeCell ref="X147:X152"/>
    <mergeCell ref="X153:X158"/>
    <mergeCell ref="Y153:Y158"/>
    <mergeCell ref="Z153:Z164"/>
    <mergeCell ref="AA153:AA164"/>
    <mergeCell ref="J155:J156"/>
    <mergeCell ref="J157:J158"/>
    <mergeCell ref="J159:J160"/>
    <mergeCell ref="Y143:Y146"/>
    <mergeCell ref="Z143:Z146"/>
    <mergeCell ref="AA143:AA146"/>
    <mergeCell ref="J145:J146"/>
    <mergeCell ref="A147:A152"/>
    <mergeCell ref="C147:C152"/>
    <mergeCell ref="D147:D152"/>
    <mergeCell ref="E147:E152"/>
    <mergeCell ref="F147:F152"/>
    <mergeCell ref="G147:G152"/>
    <mergeCell ref="H143:H146"/>
    <mergeCell ref="I143:I146"/>
    <mergeCell ref="J143:J144"/>
    <mergeCell ref="V143:V146"/>
    <mergeCell ref="W143:W146"/>
    <mergeCell ref="X143:X146"/>
    <mergeCell ref="A143:A146"/>
    <mergeCell ref="C143:C146"/>
    <mergeCell ref="D143:D146"/>
    <mergeCell ref="E143:E146"/>
    <mergeCell ref="F143:F146"/>
    <mergeCell ref="G143:G146"/>
    <mergeCell ref="X137:X142"/>
    <mergeCell ref="Y137:Y142"/>
    <mergeCell ref="J139:J140"/>
    <mergeCell ref="J141:J142"/>
    <mergeCell ref="Z131:Z142"/>
    <mergeCell ref="AA131:AA142"/>
    <mergeCell ref="J133:J134"/>
    <mergeCell ref="J135:J136"/>
    <mergeCell ref="W131:W136"/>
    <mergeCell ref="X131:X136"/>
    <mergeCell ref="Y131:Y136"/>
    <mergeCell ref="A131:A142"/>
    <mergeCell ref="D131:D142"/>
    <mergeCell ref="E131:E136"/>
    <mergeCell ref="F131:F136"/>
    <mergeCell ref="G131:G136"/>
    <mergeCell ref="H131:H136"/>
    <mergeCell ref="J127:J128"/>
    <mergeCell ref="V127:V130"/>
    <mergeCell ref="W127:W130"/>
    <mergeCell ref="E137:E142"/>
    <mergeCell ref="F137:F142"/>
    <mergeCell ref="G137:G142"/>
    <mergeCell ref="H137:H142"/>
    <mergeCell ref="I137:I142"/>
    <mergeCell ref="J137:J138"/>
    <mergeCell ref="I131:I136"/>
    <mergeCell ref="J131:J132"/>
    <mergeCell ref="V131:V136"/>
    <mergeCell ref="V137:V142"/>
    <mergeCell ref="W137:W142"/>
    <mergeCell ref="X127:X130"/>
    <mergeCell ref="Y127:Y130"/>
    <mergeCell ref="J129:J130"/>
    <mergeCell ref="D127:D130"/>
    <mergeCell ref="E127:E130"/>
    <mergeCell ref="F127:F130"/>
    <mergeCell ref="G127:G130"/>
    <mergeCell ref="H127:H130"/>
    <mergeCell ref="I127:I130"/>
    <mergeCell ref="W123:W126"/>
    <mergeCell ref="X123:X126"/>
    <mergeCell ref="Y123:Y126"/>
    <mergeCell ref="J125:J126"/>
    <mergeCell ref="D123:D126"/>
    <mergeCell ref="E123:E126"/>
    <mergeCell ref="F123:F126"/>
    <mergeCell ref="G123:G126"/>
    <mergeCell ref="H123:H126"/>
    <mergeCell ref="I123:I126"/>
    <mergeCell ref="D109:D116"/>
    <mergeCell ref="E109:E116"/>
    <mergeCell ref="F109:F116"/>
    <mergeCell ref="G109:G116"/>
    <mergeCell ref="H109:H116"/>
    <mergeCell ref="I109:I116"/>
    <mergeCell ref="J117:J118"/>
    <mergeCell ref="V117:V122"/>
    <mergeCell ref="W117:W122"/>
    <mergeCell ref="J119:J120"/>
    <mergeCell ref="J121:J122"/>
    <mergeCell ref="D117:D122"/>
    <mergeCell ref="E117:E122"/>
    <mergeCell ref="F117:F122"/>
    <mergeCell ref="G117:G122"/>
    <mergeCell ref="H117:H122"/>
    <mergeCell ref="I117:I122"/>
    <mergeCell ref="X85:X98"/>
    <mergeCell ref="Y85:Y98"/>
    <mergeCell ref="Z85:Z130"/>
    <mergeCell ref="J99:J100"/>
    <mergeCell ref="V99:V108"/>
    <mergeCell ref="W99:W108"/>
    <mergeCell ref="X99:X108"/>
    <mergeCell ref="Y99:Y108"/>
    <mergeCell ref="J101:J102"/>
    <mergeCell ref="J103:J104"/>
    <mergeCell ref="J105:J106"/>
    <mergeCell ref="J107:J108"/>
    <mergeCell ref="J109:J110"/>
    <mergeCell ref="V109:V116"/>
    <mergeCell ref="W109:W116"/>
    <mergeCell ref="X109:X116"/>
    <mergeCell ref="Y109:Y116"/>
    <mergeCell ref="J111:J112"/>
    <mergeCell ref="J113:J114"/>
    <mergeCell ref="J115:J116"/>
    <mergeCell ref="X117:X122"/>
    <mergeCell ref="Y117:Y122"/>
    <mergeCell ref="J123:J124"/>
    <mergeCell ref="V123:V126"/>
    <mergeCell ref="H85:H98"/>
    <mergeCell ref="I85:I98"/>
    <mergeCell ref="J85:J86"/>
    <mergeCell ref="V85:V98"/>
    <mergeCell ref="W85:W98"/>
    <mergeCell ref="D99:D108"/>
    <mergeCell ref="E99:E108"/>
    <mergeCell ref="F99:F108"/>
    <mergeCell ref="G99:G108"/>
    <mergeCell ref="H99:H108"/>
    <mergeCell ref="I99:I108"/>
    <mergeCell ref="X81:X84"/>
    <mergeCell ref="Y81:Y84"/>
    <mergeCell ref="Z81:Z84"/>
    <mergeCell ref="AA81:AA84"/>
    <mergeCell ref="J83:J84"/>
    <mergeCell ref="A85:A130"/>
    <mergeCell ref="C85:C142"/>
    <mergeCell ref="D85:D98"/>
    <mergeCell ref="E85:E98"/>
    <mergeCell ref="F85:F98"/>
    <mergeCell ref="G81:G84"/>
    <mergeCell ref="H81:H84"/>
    <mergeCell ref="I81:I84"/>
    <mergeCell ref="J81:J82"/>
    <mergeCell ref="V81:V84"/>
    <mergeCell ref="W81:W84"/>
    <mergeCell ref="AA85:AA130"/>
    <mergeCell ref="J87:J88"/>
    <mergeCell ref="J89:J90"/>
    <mergeCell ref="J91:J92"/>
    <mergeCell ref="J93:J94"/>
    <mergeCell ref="J95:J96"/>
    <mergeCell ref="J97:J98"/>
    <mergeCell ref="G85:G98"/>
    <mergeCell ref="AA73:AA80"/>
    <mergeCell ref="J75:J76"/>
    <mergeCell ref="J77:J78"/>
    <mergeCell ref="H79:H80"/>
    <mergeCell ref="J79:J80"/>
    <mergeCell ref="A81:A84"/>
    <mergeCell ref="C81:C84"/>
    <mergeCell ref="D81:D84"/>
    <mergeCell ref="E81:E84"/>
    <mergeCell ref="F81:F84"/>
    <mergeCell ref="J73:J74"/>
    <mergeCell ref="V73:V80"/>
    <mergeCell ref="W73:W80"/>
    <mergeCell ref="X73:X80"/>
    <mergeCell ref="Y73:Y80"/>
    <mergeCell ref="Z73:Z80"/>
    <mergeCell ref="D73:D80"/>
    <mergeCell ref="E73:E80"/>
    <mergeCell ref="F73:F80"/>
    <mergeCell ref="G73:G80"/>
    <mergeCell ref="H73:H78"/>
    <mergeCell ref="I73:I80"/>
    <mergeCell ref="A49:A80"/>
    <mergeCell ref="C49:C80"/>
    <mergeCell ref="J67:J68"/>
    <mergeCell ref="V67:V72"/>
    <mergeCell ref="W67:W72"/>
    <mergeCell ref="X67:X72"/>
    <mergeCell ref="Y67:Y72"/>
    <mergeCell ref="AA67:AA72"/>
    <mergeCell ref="J69:J70"/>
    <mergeCell ref="J71:J72"/>
    <mergeCell ref="D67:D72"/>
    <mergeCell ref="E67:E72"/>
    <mergeCell ref="F67:F72"/>
    <mergeCell ref="G67:G72"/>
    <mergeCell ref="H67:H72"/>
    <mergeCell ref="I67:I72"/>
    <mergeCell ref="X63:X66"/>
    <mergeCell ref="Y63:Y66"/>
    <mergeCell ref="AA63:AA66"/>
    <mergeCell ref="G65:G66"/>
    <mergeCell ref="H65:H66"/>
    <mergeCell ref="J65:J66"/>
    <mergeCell ref="Y59:Y62"/>
    <mergeCell ref="J61:J62"/>
    <mergeCell ref="E63:E66"/>
    <mergeCell ref="F63:F66"/>
    <mergeCell ref="G63:G64"/>
    <mergeCell ref="H63:H64"/>
    <mergeCell ref="I63:I66"/>
    <mergeCell ref="J63:J64"/>
    <mergeCell ref="V63:V66"/>
    <mergeCell ref="W63:W66"/>
    <mergeCell ref="H59:H62"/>
    <mergeCell ref="I59:I62"/>
    <mergeCell ref="J59:J60"/>
    <mergeCell ref="V59:V62"/>
    <mergeCell ref="W59:W62"/>
    <mergeCell ref="X59:X62"/>
    <mergeCell ref="Y53:Y58"/>
    <mergeCell ref="J55:J56"/>
    <mergeCell ref="J57:J58"/>
    <mergeCell ref="Y49:Y52"/>
    <mergeCell ref="AA49:AA62"/>
    <mergeCell ref="J51:J52"/>
    <mergeCell ref="V49:V52"/>
    <mergeCell ref="W49:W52"/>
    <mergeCell ref="X49:X52"/>
    <mergeCell ref="I49:I52"/>
    <mergeCell ref="J49:J50"/>
    <mergeCell ref="D49:D52"/>
    <mergeCell ref="E49:E52"/>
    <mergeCell ref="F49:F52"/>
    <mergeCell ref="G49:G52"/>
    <mergeCell ref="V53:V58"/>
    <mergeCell ref="W53:W58"/>
    <mergeCell ref="X53:X58"/>
    <mergeCell ref="D59:D66"/>
    <mergeCell ref="E59:E62"/>
    <mergeCell ref="F59:F62"/>
    <mergeCell ref="G59:G62"/>
    <mergeCell ref="Y43:Y48"/>
    <mergeCell ref="AA43:AA48"/>
    <mergeCell ref="H45:H46"/>
    <mergeCell ref="J45:J46"/>
    <mergeCell ref="H47:H48"/>
    <mergeCell ref="J47:J48"/>
    <mergeCell ref="H43:H44"/>
    <mergeCell ref="I43:I48"/>
    <mergeCell ref="J43:J44"/>
    <mergeCell ref="V43:V48"/>
    <mergeCell ref="W43:W48"/>
    <mergeCell ref="X43:X48"/>
    <mergeCell ref="D53:D58"/>
    <mergeCell ref="E53:E58"/>
    <mergeCell ref="F53:F58"/>
    <mergeCell ref="G53:G58"/>
    <mergeCell ref="H53:H58"/>
    <mergeCell ref="I53:I58"/>
    <mergeCell ref="J53:J54"/>
    <mergeCell ref="H49:H52"/>
    <mergeCell ref="A43:A48"/>
    <mergeCell ref="C43:C48"/>
    <mergeCell ref="D43:D48"/>
    <mergeCell ref="E43:E48"/>
    <mergeCell ref="F43:F48"/>
    <mergeCell ref="G43:G48"/>
    <mergeCell ref="V37:V42"/>
    <mergeCell ref="W37:W42"/>
    <mergeCell ref="X37:X42"/>
    <mergeCell ref="Y37:Y42"/>
    <mergeCell ref="J39:J40"/>
    <mergeCell ref="J41:J42"/>
    <mergeCell ref="E37:E42"/>
    <mergeCell ref="F37:F42"/>
    <mergeCell ref="G37:G42"/>
    <mergeCell ref="H37:H42"/>
    <mergeCell ref="I37:I42"/>
    <mergeCell ref="J37:J38"/>
    <mergeCell ref="V31:V36"/>
    <mergeCell ref="W31:W36"/>
    <mergeCell ref="X31:X36"/>
    <mergeCell ref="Y31:Y36"/>
    <mergeCell ref="J33:J34"/>
    <mergeCell ref="J35:J36"/>
    <mergeCell ref="E31:E36"/>
    <mergeCell ref="F31:F36"/>
    <mergeCell ref="G31:G36"/>
    <mergeCell ref="H31:H36"/>
    <mergeCell ref="I31:I36"/>
    <mergeCell ref="J31:J32"/>
    <mergeCell ref="W25:W30"/>
    <mergeCell ref="X25:X30"/>
    <mergeCell ref="Y25:Y30"/>
    <mergeCell ref="J27:J28"/>
    <mergeCell ref="J29:J30"/>
    <mergeCell ref="X19:X24"/>
    <mergeCell ref="Y19:Y24"/>
    <mergeCell ref="J21:J22"/>
    <mergeCell ref="J23:J24"/>
    <mergeCell ref="V19:V24"/>
    <mergeCell ref="W19:W24"/>
    <mergeCell ref="Y13:Y18"/>
    <mergeCell ref="J15:J16"/>
    <mergeCell ref="J17:J18"/>
    <mergeCell ref="A13:A42"/>
    <mergeCell ref="C13:C42"/>
    <mergeCell ref="E13:E18"/>
    <mergeCell ref="F13:F18"/>
    <mergeCell ref="G13:G18"/>
    <mergeCell ref="H13:H14"/>
    <mergeCell ref="H15:H16"/>
    <mergeCell ref="H17:H18"/>
    <mergeCell ref="E19:E24"/>
    <mergeCell ref="F19:F24"/>
    <mergeCell ref="E25:E30"/>
    <mergeCell ref="F25:F30"/>
    <mergeCell ref="G25:G30"/>
    <mergeCell ref="H25:H30"/>
    <mergeCell ref="I25:I30"/>
    <mergeCell ref="J25:J26"/>
    <mergeCell ref="G19:G24"/>
    <mergeCell ref="H19:H24"/>
    <mergeCell ref="I19:I24"/>
    <mergeCell ref="J19:J20"/>
    <mergeCell ref="V25:V30"/>
    <mergeCell ref="W3:W12"/>
    <mergeCell ref="X3:X12"/>
    <mergeCell ref="H11:H12"/>
    <mergeCell ref="J11:J12"/>
    <mergeCell ref="I13:I18"/>
    <mergeCell ref="J13:J14"/>
    <mergeCell ref="V13:V18"/>
    <mergeCell ref="W13:W18"/>
    <mergeCell ref="X13:X18"/>
    <mergeCell ref="B1:C1"/>
    <mergeCell ref="E1:AB1"/>
    <mergeCell ref="K2:L2"/>
    <mergeCell ref="A3:A12"/>
    <mergeCell ref="B3:B188"/>
    <mergeCell ref="C3:C12"/>
    <mergeCell ref="D3:D42"/>
    <mergeCell ref="E3:E12"/>
    <mergeCell ref="F3:F12"/>
    <mergeCell ref="G3:G12"/>
    <mergeCell ref="Y3:Y12"/>
    <mergeCell ref="Z3:Z72"/>
    <mergeCell ref="AA3:AA42"/>
    <mergeCell ref="AB3:AB188"/>
    <mergeCell ref="H5:H6"/>
    <mergeCell ref="J5:J6"/>
    <mergeCell ref="H7:H8"/>
    <mergeCell ref="J7:J8"/>
    <mergeCell ref="H9:H10"/>
    <mergeCell ref="J9:J10"/>
    <mergeCell ref="H3:H4"/>
    <mergeCell ref="I3:I12"/>
    <mergeCell ref="J3:J4"/>
    <mergeCell ref="V3:V12"/>
  </mergeCells>
  <conditionalFormatting sqref="Q194:T19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EF569-924A-48C4-9B10-00A2D72FD2FE}"/>
</file>

<file path=customXml/itemProps2.xml><?xml version="1.0" encoding="utf-8"?>
<ds:datastoreItem xmlns:ds="http://schemas.openxmlformats.org/officeDocument/2006/customXml" ds:itemID="{5A7979F5-B046-4026-B7A7-91B653C0B10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98995b4b-d4ac-43a6-8b1e-2fa81132c377"/>
    <ds:schemaRef ds:uri="http://purl.org/dc/elements/1.1/"/>
    <ds:schemaRef ds:uri="http://schemas.openxmlformats.org/package/2006/metadata/core-properties"/>
    <ds:schemaRef ds:uri="dfefec3f-313d-4a08-bf99-0b0818b436dd"/>
    <ds:schemaRef ds:uri="http://www.w3.org/XML/1998/namespace"/>
    <ds:schemaRef ds:uri="http://purl.org/dc/dcmitype/"/>
  </ds:schemaRefs>
</ds:datastoreItem>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IV TRI2024</vt:lpstr>
      <vt:lpstr>2. CONECTIVIDAD IV TRIM 2024</vt:lpstr>
      <vt:lpstr>3. COMPETITIVIDAD IV TRIM 2024</vt:lpstr>
      <vt:lpstr>4.INFRAEST  TRANSF IV TRIM2024</vt:lpstr>
      <vt:lpstr>5.SOSTENB AMBIENT IV TRIM2024</vt:lpstr>
      <vt:lpstr>6. INDUSTR CAD SUM IV TRIM2024</vt:lpstr>
      <vt:lpstr>7.SEG OPER  AV C IV TRIM 2024 </vt:lpstr>
      <vt:lpstr>8. DESAR TALENTO HMNO IV TRIM </vt:lpstr>
      <vt:lpstr>9.CONSOL TRANSFORM IV TRIM2024</vt:lpstr>
      <vt:lpstr>'2. CONECTIVIDAD IV TRIM 2024'!Área_de_impresión</vt:lpstr>
      <vt:lpstr>'3. COMPETITIVIDAD IV TRIM 2024'!Área_de_impresión</vt:lpstr>
      <vt:lpstr>'6. INDUSTR CAD SUM IV TRIM2024'!Área_de_impresión</vt:lpstr>
      <vt:lpstr>'7.SEG OPER  AV C IV TRIM 2024 '!Área_de_impresión</vt:lpstr>
      <vt:lpstr>'9.CONSOL TRANSFORM IV TRIM2024'!Área_de_impresión</vt:lpstr>
      <vt:lpstr>PORTADA!Área_de_impresión</vt:lpstr>
      <vt:lpstr>'3. COMPETITIVIDAD IV TRIM 2024'!Títulos_a_imprimir</vt:lpstr>
      <vt:lpstr>'5.SOSTENB AMBIENT IV TRIM2024'!Títulos_a_imprimir</vt:lpstr>
      <vt:lpstr>'7.SEG OPER  AV C IV TRIM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ACCION 2024 IV TRIMESTRE 2024 EVALUADA</dc:title>
  <dc:subject/>
  <dc:creator>OFICINA ASESORA DE PLANEACIÓN</dc:creator>
  <cp:keywords>UAE AERONAUTICA CIVIL</cp:keywords>
  <dc:description/>
  <cp:lastModifiedBy>Alvaro Enrique Perez Mogollon</cp:lastModifiedBy>
  <cp:revision/>
  <dcterms:created xsi:type="dcterms:W3CDTF">2022-05-05T00:57:25Z</dcterms:created>
  <dcterms:modified xsi:type="dcterms:W3CDTF">2025-03-11T13:38:51Z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